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800" windowWidth="17250" windowHeight="4740" activeTab="2"/>
  </bookViews>
  <sheets>
    <sheet name="Bridge" sheetId="5" r:id="rId1"/>
    <sheet name="Remus Road" sheetId="3" r:id="rId2"/>
    <sheet name="Approaches" sheetId="2" r:id="rId3"/>
  </sheets>
  <definedNames>
    <definedName name="_xlnm.Print_Area" localSheetId="2">Approaches!$A$1:$J$58</definedName>
  </definedNames>
  <calcPr calcId="145621"/>
</workbook>
</file>

<file path=xl/calcChain.xml><?xml version="1.0" encoding="utf-8"?>
<calcChain xmlns="http://schemas.openxmlformats.org/spreadsheetml/2006/main">
  <c r="I55" i="2" l="1"/>
  <c r="J11" i="5"/>
  <c r="J12" i="5"/>
  <c r="J13" i="5"/>
  <c r="J14" i="5"/>
  <c r="J15" i="5"/>
  <c r="J16" i="5"/>
  <c r="J17" i="5"/>
  <c r="J18" i="5"/>
  <c r="J21" i="5"/>
  <c r="J22" i="5"/>
  <c r="J23" i="5"/>
  <c r="J24" i="5"/>
  <c r="J27" i="5"/>
  <c r="J28" i="5"/>
  <c r="J31" i="5"/>
  <c r="J32" i="5"/>
  <c r="J35" i="5"/>
  <c r="J36" i="5"/>
  <c r="J37" i="5"/>
  <c r="J40" i="5"/>
  <c r="J41" i="5"/>
  <c r="J42" i="5"/>
  <c r="J43" i="5"/>
  <c r="J44" i="5"/>
  <c r="J45" i="5"/>
  <c r="J46" i="5"/>
  <c r="H91" i="5" s="1"/>
  <c r="J91" i="5" s="1"/>
  <c r="H92" i="5" s="1"/>
  <c r="J92" i="5" s="1"/>
  <c r="J47" i="5"/>
  <c r="J48" i="5"/>
  <c r="J49" i="5"/>
  <c r="J50" i="5"/>
  <c r="J51" i="5"/>
  <c r="J52" i="5"/>
  <c r="J53" i="5"/>
  <c r="J54" i="5"/>
  <c r="J57" i="5"/>
  <c r="J58" i="5"/>
  <c r="J59" i="5"/>
  <c r="J60" i="5"/>
  <c r="J61" i="5"/>
  <c r="J62" i="5"/>
  <c r="J63" i="5"/>
  <c r="J66" i="5"/>
  <c r="J67" i="5"/>
  <c r="J68" i="5"/>
  <c r="J69" i="5"/>
  <c r="J70" i="5"/>
  <c r="J71" i="5"/>
  <c r="J74" i="5"/>
  <c r="J75" i="5"/>
  <c r="J76" i="5"/>
  <c r="J77" i="5"/>
  <c r="J78" i="5"/>
  <c r="J79" i="5"/>
  <c r="J80" i="5"/>
  <c r="J81" i="5"/>
  <c r="J84" i="5"/>
  <c r="J85" i="5"/>
  <c r="J86" i="5"/>
  <c r="J87" i="5"/>
  <c r="J88" i="5"/>
  <c r="J89" i="5"/>
  <c r="I11" i="3"/>
  <c r="I12" i="3"/>
  <c r="I10" i="3"/>
  <c r="I6" i="3"/>
  <c r="I7" i="3"/>
  <c r="I20" i="3" s="1"/>
  <c r="I22" i="3" s="1"/>
  <c r="I15" i="3"/>
  <c r="I16" i="3"/>
  <c r="I17" i="3"/>
  <c r="I18" i="3"/>
  <c r="I14" i="2"/>
  <c r="I16" i="2"/>
  <c r="I9" i="2"/>
  <c r="I15" i="2"/>
  <c r="I17" i="2"/>
  <c r="I18" i="2"/>
  <c r="I19" i="2"/>
  <c r="I20" i="2"/>
  <c r="I21" i="2"/>
  <c r="I22" i="2"/>
  <c r="I23" i="2"/>
  <c r="I24" i="2"/>
  <c r="I13" i="2"/>
  <c r="I26" i="2" s="1"/>
  <c r="I28" i="2" s="1"/>
  <c r="I8" i="2"/>
  <c r="I12" i="2"/>
  <c r="I24" i="3" l="1"/>
  <c r="I29" i="3" s="1"/>
  <c r="I31" i="3" s="1"/>
  <c r="I25" i="3"/>
  <c r="I26" i="3"/>
  <c r="H93" i="5"/>
  <c r="J93" i="5" s="1"/>
  <c r="J95" i="5" s="1"/>
  <c r="I31" i="2"/>
  <c r="I35" i="2"/>
  <c r="I37" i="2" s="1"/>
  <c r="I30" i="2"/>
  <c r="I32" i="2"/>
  <c r="I36" i="3" l="1"/>
  <c r="I42" i="2"/>
  <c r="E41" i="2" l="1"/>
  <c r="I41" i="2" s="1"/>
  <c r="E39" i="2"/>
  <c r="I39" i="2" s="1"/>
  <c r="E40" i="2"/>
  <c r="I40" i="2" s="1"/>
  <c r="E34" i="3"/>
  <c r="I34" i="3" s="1"/>
  <c r="E35" i="3"/>
  <c r="I35" i="3" s="1"/>
  <c r="E33" i="3"/>
  <c r="I33" i="3" s="1"/>
  <c r="I37" i="3" s="1"/>
  <c r="I39" i="3" l="1"/>
  <c r="I41" i="3" s="1"/>
  <c r="I43" i="2"/>
  <c r="I44" i="3" l="1"/>
  <c r="I43" i="3"/>
  <c r="I45" i="2"/>
  <c r="I47" i="2" s="1"/>
  <c r="I49" i="2" l="1"/>
  <c r="I50" i="2"/>
  <c r="I48" i="3"/>
  <c r="I49" i="3" s="1"/>
  <c r="I54" i="2" l="1"/>
</calcChain>
</file>

<file path=xl/sharedStrings.xml><?xml version="1.0" encoding="utf-8"?>
<sst xmlns="http://schemas.openxmlformats.org/spreadsheetml/2006/main" count="366" uniqueCount="173">
  <si>
    <t>LS</t>
  </si>
  <si>
    <t>Flag Control</t>
  </si>
  <si>
    <t>=</t>
  </si>
  <si>
    <t>Embankment, CIP</t>
  </si>
  <si>
    <t>Excavation, Earth</t>
  </si>
  <si>
    <t>Pavt, Rem</t>
  </si>
  <si>
    <t>SUBTOTAL</t>
  </si>
  <si>
    <t>Staking Plan Errors and Extras, One Person</t>
  </si>
  <si>
    <t>hr</t>
  </si>
  <si>
    <t>$75/hr</t>
  </si>
  <si>
    <t>Staking Plan Errors and Extras, Two Person</t>
  </si>
  <si>
    <t>$100/hr</t>
  </si>
  <si>
    <t>Staking Plan Errors and Extras, Three Person</t>
  </si>
  <si>
    <t>$125/hr</t>
  </si>
  <si>
    <t>Contractor Staking</t>
  </si>
  <si>
    <t>Mobilization</t>
  </si>
  <si>
    <t>Syd</t>
  </si>
  <si>
    <t>Cyd</t>
  </si>
  <si>
    <t>Ft</t>
  </si>
  <si>
    <t>Ton</t>
  </si>
  <si>
    <t>unit</t>
  </si>
  <si>
    <t>unit price</t>
  </si>
  <si>
    <t>Minor Traffic Devices</t>
  </si>
  <si>
    <t>PROJECT SUBTOTAL</t>
  </si>
  <si>
    <t>Aggregate Base, 6 inch</t>
  </si>
  <si>
    <t>Removal</t>
  </si>
  <si>
    <t>Construction</t>
  </si>
  <si>
    <t>Subbase CIP</t>
  </si>
  <si>
    <t>Drainage</t>
  </si>
  <si>
    <t>Misc</t>
  </si>
  <si>
    <t>Maintaining Traffic</t>
  </si>
  <si>
    <t>ROAD TOTAL</t>
  </si>
  <si>
    <t>ROW</t>
  </si>
  <si>
    <t>CE</t>
  </si>
  <si>
    <t>PE</t>
  </si>
  <si>
    <t>PROJECT TOTAL</t>
  </si>
  <si>
    <t>Contingency*</t>
  </si>
  <si>
    <t>Permanent Signing</t>
  </si>
  <si>
    <t>Permanent Pavement Markings</t>
  </si>
  <si>
    <t>cost</t>
  </si>
  <si>
    <t>*Contingency includes any possible signal costs, utilities, etc.</t>
  </si>
  <si>
    <t>Rev. 1/14/2010</t>
  </si>
  <si>
    <t>HMA, 4E3</t>
  </si>
  <si>
    <t>HMA, LVSP</t>
  </si>
  <si>
    <t>Curb and Gutter, Conc, Det C6</t>
  </si>
  <si>
    <t>Slope Restoration Type D</t>
  </si>
  <si>
    <t>Slope Restoration Type A</t>
  </si>
  <si>
    <t>Guardrail Anch, Bridge, Det T1</t>
  </si>
  <si>
    <t>Ea</t>
  </si>
  <si>
    <t>Guardrail Type T</t>
  </si>
  <si>
    <t>Guardrail Approach Terminal Type 2T</t>
  </si>
  <si>
    <t>Guardrail, Curved, Type T</t>
  </si>
  <si>
    <t>Guardrail Reflector</t>
  </si>
  <si>
    <t>Remus Rd PedBridge/BikePath Approaches</t>
  </si>
  <si>
    <t>Inflation adjusted 5%(2 years) =</t>
  </si>
  <si>
    <t>Isabella Rd to approach and approach to Summerton Rd</t>
  </si>
  <si>
    <t>Trenching</t>
  </si>
  <si>
    <t>Sta</t>
  </si>
  <si>
    <t>Earth Ex</t>
  </si>
  <si>
    <t>Utilities</t>
  </si>
  <si>
    <t>Sewer, Cl A, 12 inch, Tr Det A - Modified</t>
  </si>
  <si>
    <t>Dr Structure, 48 inch dia</t>
  </si>
  <si>
    <t>Sewer, Cl A, 12 inch, Tr Det A</t>
  </si>
  <si>
    <t>______ CALL FOR PROJECTS</t>
  </si>
  <si>
    <t>REV. 3/03/08</t>
  </si>
  <si>
    <t>BRIDGE REPAIR COST ESTIMATE</t>
  </si>
  <si>
    <t>ENGINEER:</t>
  </si>
  <si>
    <t>JLM</t>
  </si>
  <si>
    <t>DATE:</t>
  </si>
  <si>
    <t>EX DECK AREA:</t>
  </si>
  <si>
    <t>SFT</t>
  </si>
  <si>
    <t>STRUCTURE ID:</t>
  </si>
  <si>
    <t>S0?-37013</t>
  </si>
  <si>
    <t>LOCATION:</t>
  </si>
  <si>
    <t>US-127 Under Remus Rd</t>
  </si>
  <si>
    <t>EX DECK DIM:</t>
  </si>
  <si>
    <t>PRIMARY REPAIR STRATEGY:</t>
  </si>
  <si>
    <t>Replacement</t>
  </si>
  <si>
    <t>PROP: 68' wide x 54' long (2 Ea)</t>
  </si>
  <si>
    <t>STR. TYPE:</t>
  </si>
  <si>
    <t>Precast conc arch</t>
  </si>
  <si>
    <t>WORK ITEM</t>
  </si>
  <si>
    <t>QUANTITY</t>
  </si>
  <si>
    <t>DIMENSION</t>
  </si>
  <si>
    <t xml:space="preserve">UNIT </t>
  </si>
  <si>
    <t>COST</t>
  </si>
  <si>
    <t>TOTAL</t>
  </si>
  <si>
    <t>NEW BRIDGE</t>
  </si>
  <si>
    <t>Multiple spans, Concrete   (add demo. &amp; road approach &amp; traffic control)</t>
  </si>
  <si>
    <t>/SFT</t>
  </si>
  <si>
    <t>Multiple spans, Steel   (as above)</t>
  </si>
  <si>
    <t>Single span (or multi span over water), Concrete   (as above)</t>
  </si>
  <si>
    <t>Single span (or multi span over water), Steel   (as above)</t>
  </si>
  <si>
    <t>Pedestrian Bridge (includes removal, add traffic control)</t>
  </si>
  <si>
    <t>Other</t>
  </si>
  <si>
    <t>54' Span Precast Arch</t>
  </si>
  <si>
    <t>FT</t>
  </si>
  <si>
    <t>/FT</t>
  </si>
  <si>
    <t>Precast Abutments (68' long)</t>
  </si>
  <si>
    <t>EA</t>
  </si>
  <si>
    <t>/EA</t>
  </si>
  <si>
    <t>Precast Wingwalls</t>
  </si>
  <si>
    <t>NEW SUPERSTRUCTURE</t>
  </si>
  <si>
    <t>Concrete (includes removal of old super &amp; new railing, add traffic control &amp; approach)</t>
  </si>
  <si>
    <t>Steel (as above)</t>
  </si>
  <si>
    <t>Over Water (add to new superstructure cost)</t>
  </si>
  <si>
    <t>WIDENING</t>
  </si>
  <si>
    <t>Added portion only.     ________ ft of width  (add road approach widening)</t>
  </si>
  <si>
    <t>NEW DECK</t>
  </si>
  <si>
    <t>Includes removal of old deck &amp; new railing   (add traffic control &amp; approach)</t>
  </si>
  <si>
    <t/>
  </si>
  <si>
    <t>DEMOLITION</t>
  </si>
  <si>
    <t>Entire bridge, grade separation</t>
  </si>
  <si>
    <t>Entire bridge, over water</t>
  </si>
  <si>
    <t>SUPERSTRUCTURE REPAIR</t>
  </si>
  <si>
    <t>Concrete Deck Patch (includes hand chipping)</t>
  </si>
  <si>
    <t>HMA Cap   (no membrane - add bridge rail if req'd)</t>
  </si>
  <si>
    <t>HMA Overlay with WP membrane   (add bridge rail if req'd)</t>
  </si>
  <si>
    <t>Removal of Concrete Wearing Course (latex) or Epoxy Overlay</t>
  </si>
  <si>
    <t>Removal of HMA Overlay</t>
  </si>
  <si>
    <t>Epoxy Overlay</t>
  </si>
  <si>
    <t>SYD</t>
  </si>
  <si>
    <t>/SYD</t>
  </si>
  <si>
    <t>Shallow Overlay (includes joint replmt &amp; hydro, add bridge rail if req'd)</t>
  </si>
  <si>
    <t>Deep Overlay  (includes joint replmt &amp; hydro, add bridge rail if req'd)</t>
  </si>
  <si>
    <t xml:space="preserve">PCI Beam End Repair  ($2000-$4000 per beam end) </t>
  </si>
  <si>
    <t>Repair Structural Steel   ($2400 bolted, $6200 welded)</t>
  </si>
  <si>
    <t>High Load Hit Repair (PCI Beam)</t>
  </si>
  <si>
    <t>Paint Structural Steel</t>
  </si>
  <si>
    <t>Partial Painting</t>
  </si>
  <si>
    <t>Pin &amp; Hanger replacement  (includes temporary supports)</t>
  </si>
  <si>
    <t>Conc Bridge Rail / Headwall</t>
  </si>
  <si>
    <t>SUBSTRUCTURE REPAIR</t>
  </si>
  <si>
    <t>Pier repair  (measured x 2)  Replace unit if spalled area &gt; 30%</t>
  </si>
  <si>
    <t>CFT</t>
  </si>
  <si>
    <t>/CFT</t>
  </si>
  <si>
    <t>Pier repair over water   (measured x 2)</t>
  </si>
  <si>
    <t>Pier replacement</t>
  </si>
  <si>
    <t xml:space="preserve">Abutment repair   (measured x 2)                </t>
  </si>
  <si>
    <t>Temporary Supports for Substructure Repair</t>
  </si>
  <si>
    <t>Slope Protection repairs</t>
  </si>
  <si>
    <t>MISCELLANEOUS</t>
  </si>
  <si>
    <t>Expansion or Construction Joints  (includes removal)</t>
  </si>
  <si>
    <t>Bridge Railing, remove and replace</t>
  </si>
  <si>
    <t>Thrie Beam Railing retrofit</t>
  </si>
  <si>
    <t>Deck Drain Extensions</t>
  </si>
  <si>
    <t>Scour Countermeasures</t>
  </si>
  <si>
    <t>LSUM</t>
  </si>
  <si>
    <t>Retaining Walls between bridges</t>
  </si>
  <si>
    <t>ROAD WORK</t>
  </si>
  <si>
    <t>Approach Pavement, 91/2" RC (add C &amp; G, GR, Slope, Shldr.) 40' ea. end</t>
  </si>
  <si>
    <t>Approach Curb &amp; Gutter   (18' ea. quad.)</t>
  </si>
  <si>
    <t>Guardrail Anchorage to Bridge (&lt;40')</t>
  </si>
  <si>
    <t>quads</t>
  </si>
  <si>
    <t>/quad</t>
  </si>
  <si>
    <t>Guardrail, Type B or T (beyond GR anchorage to bridge, &lt;200')</t>
  </si>
  <si>
    <t>Guardrail Ending (end section)</t>
  </si>
  <si>
    <t>Roadway Approach work  (beyond approach pavement)</t>
  </si>
  <si>
    <t>TRAFFIC CONTROL - Unit Cost to be determined by Region or TSC T&amp;S</t>
  </si>
  <si>
    <t>Part Width Construction</t>
  </si>
  <si>
    <t>Crossovers</t>
  </si>
  <si>
    <t>Temporary Traffic Signals</t>
  </si>
  <si>
    <t>set</t>
  </si>
  <si>
    <t>/set</t>
  </si>
  <si>
    <t>RR Flagging</t>
  </si>
  <si>
    <t>Detour</t>
  </si>
  <si>
    <t>CONTINGENCY  (10% - 20%)  (use higher contingency for small projects)</t>
  </si>
  <si>
    <t>%</t>
  </si>
  <si>
    <t>MOBILIZATION  (5% max)</t>
  </si>
  <si>
    <t>(DOES NOT INCLUDE PE &amp; CE)</t>
  </si>
  <si>
    <t>CONSTRUCTION TOTAL</t>
  </si>
  <si>
    <t>Inflation adjusted 2.5%(2 years) =</t>
  </si>
  <si>
    <t>INFLATION  (assume 2.5% per year, beginning in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</si>
</sst>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.00\ ;\(&quot;$&quot;#,##0.00\)"/>
    <numFmt numFmtId="166" formatCode="#,##0.0"/>
    <numFmt numFmtId="167" formatCode="0.0"/>
  </numFmts>
  <fonts count="22" x14ac:knownFonts="1">
    <font>
      <sz val="10"/>
      <name val="Arial"/>
    </font>
    <font>
      <b/>
      <sz val="18"/>
      <name val="Arial"/>
    </font>
    <font>
      <b/>
      <sz val="12"/>
      <name val="Arial"/>
    </font>
    <font>
      <i/>
      <sz val="12"/>
      <name val="Arial"/>
    </font>
    <font>
      <b/>
      <i/>
      <sz val="12"/>
      <name val="Arial"/>
    </font>
    <font>
      <b/>
      <i/>
      <sz val="15"/>
      <name val="Arial"/>
    </font>
    <font>
      <b/>
      <i/>
      <u/>
      <sz val="15"/>
      <name val="Arial"/>
    </font>
    <font>
      <b/>
      <i/>
      <u/>
      <sz val="14"/>
      <name val="Arial"/>
    </font>
    <font>
      <sz val="8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</font>
    <font>
      <b/>
      <sz val="10"/>
      <color indexed="10"/>
      <name val="Arial"/>
    </font>
    <font>
      <sz val="10"/>
      <name val="Arial"/>
    </font>
    <font>
      <b/>
      <sz val="12"/>
      <name val="Arial"/>
      <family val="2"/>
    </font>
    <font>
      <b/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>
      <alignment vertical="top"/>
    </xf>
    <xf numFmtId="3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87">
    <xf numFmtId="2" fontId="0" fillId="0" borderId="0" xfId="0" applyNumberFormat="1" applyAlignment="1"/>
    <xf numFmtId="2" fontId="4" fillId="0" borderId="0" xfId="0" applyNumberFormat="1" applyFont="1" applyAlignment="1"/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/>
    <xf numFmtId="7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/>
    <xf numFmtId="0" fontId="9" fillId="0" borderId="0" xfId="0" applyNumberFormat="1" applyFont="1" applyAlignment="1">
      <alignment horizontal="center"/>
    </xf>
    <xf numFmtId="7" fontId="9" fillId="0" borderId="0" xfId="0" applyNumberFormat="1" applyFont="1" applyAlignment="1"/>
    <xf numFmtId="2" fontId="9" fillId="0" borderId="0" xfId="0" applyNumberFormat="1" applyFont="1" applyBorder="1" applyAlignment="1"/>
    <xf numFmtId="7" fontId="9" fillId="0" borderId="0" xfId="0" applyNumberFormat="1" applyFont="1" applyBorder="1" applyAlignment="1"/>
    <xf numFmtId="2" fontId="9" fillId="2" borderId="0" xfId="0" applyNumberFormat="1" applyFont="1" applyFill="1" applyAlignment="1">
      <alignment horizontal="center"/>
    </xf>
    <xf numFmtId="2" fontId="3" fillId="0" borderId="0" xfId="0" applyNumberFormat="1" applyFont="1" applyAlignment="1"/>
    <xf numFmtId="164" fontId="9" fillId="0" borderId="1" xfId="0" applyNumberFormat="1" applyFont="1" applyBorder="1" applyAlignment="1"/>
    <xf numFmtId="164" fontId="9" fillId="0" borderId="0" xfId="0" applyNumberFormat="1" applyFont="1" applyAlignment="1"/>
    <xf numFmtId="164" fontId="7" fillId="0" borderId="0" xfId="0" applyNumberFormat="1" applyFont="1" applyAlignment="1"/>
    <xf numFmtId="1" fontId="9" fillId="0" borderId="0" xfId="0" applyNumberFormat="1" applyFont="1" applyBorder="1" applyAlignment="1">
      <alignment horizontal="center"/>
    </xf>
    <xf numFmtId="2" fontId="12" fillId="0" borderId="0" xfId="0" applyNumberFormat="1" applyFont="1" applyAlignment="1"/>
    <xf numFmtId="7" fontId="9" fillId="0" borderId="0" xfId="0" applyNumberFormat="1" applyFont="1" applyAlignment="1">
      <alignment horizontal="right"/>
    </xf>
    <xf numFmtId="2" fontId="4" fillId="2" borderId="2" xfId="0" applyNumberFormat="1" applyFont="1" applyFill="1" applyBorder="1" applyAlignment="1"/>
    <xf numFmtId="7" fontId="4" fillId="2" borderId="3" xfId="2" applyFont="1" applyFill="1" applyBorder="1" applyAlignment="1">
      <alignment horizontal="right"/>
    </xf>
    <xf numFmtId="2" fontId="4" fillId="2" borderId="0" xfId="0" applyNumberFormat="1" applyFont="1" applyFill="1" applyAlignment="1"/>
    <xf numFmtId="7" fontId="9" fillId="2" borderId="0" xfId="2" applyFont="1" applyFill="1" applyBorder="1"/>
    <xf numFmtId="2" fontId="4" fillId="0" borderId="4" xfId="0" applyNumberFormat="1" applyFont="1" applyBorder="1" applyAlignment="1"/>
    <xf numFmtId="7" fontId="9" fillId="0" borderId="5" xfId="0" applyNumberFormat="1" applyFont="1" applyBorder="1" applyAlignment="1"/>
    <xf numFmtId="2" fontId="4" fillId="0" borderId="6" xfId="0" applyNumberFormat="1" applyFont="1" applyBorder="1" applyAlignment="1"/>
    <xf numFmtId="7" fontId="9" fillId="0" borderId="7" xfId="0" applyNumberFormat="1" applyFont="1" applyBorder="1" applyAlignment="1"/>
    <xf numFmtId="2" fontId="4" fillId="0" borderId="8" xfId="0" applyNumberFormat="1" applyFont="1" applyBorder="1" applyAlignment="1"/>
    <xf numFmtId="7" fontId="9" fillId="0" borderId="9" xfId="0" applyNumberFormat="1" applyFont="1" applyBorder="1" applyAlignment="1"/>
    <xf numFmtId="2" fontId="10" fillId="0" borderId="0" xfId="0" applyNumberFormat="1" applyFont="1" applyAlignment="1"/>
    <xf numFmtId="7" fontId="4" fillId="0" borderId="10" xfId="0" applyNumberFormat="1" applyFont="1" applyBorder="1" applyAlignment="1"/>
    <xf numFmtId="7" fontId="9" fillId="2" borderId="3" xfId="2" applyFont="1" applyFill="1" applyBorder="1" applyAlignment="1">
      <alignment horizontal="right"/>
    </xf>
    <xf numFmtId="2" fontId="2" fillId="0" borderId="0" xfId="0" applyNumberFormat="1" applyFont="1" applyAlignment="1"/>
    <xf numFmtId="7" fontId="5" fillId="0" borderId="0" xfId="0" applyNumberFormat="1" applyFont="1" applyAlignment="1"/>
    <xf numFmtId="7" fontId="9" fillId="2" borderId="0" xfId="2" applyFont="1" applyFill="1"/>
    <xf numFmtId="1" fontId="13" fillId="0" borderId="0" xfId="0" applyNumberFormat="1" applyFont="1" applyAlignment="1">
      <alignment horizontal="center"/>
    </xf>
    <xf numFmtId="2" fontId="14" fillId="0" borderId="0" xfId="0" applyNumberFormat="1" applyFont="1" applyAlignment="1"/>
    <xf numFmtId="2" fontId="13" fillId="0" borderId="5" xfId="0" applyNumberFormat="1" applyFont="1" applyBorder="1" applyAlignment="1"/>
    <xf numFmtId="2" fontId="13" fillId="0" borderId="0" xfId="0" applyNumberFormat="1" applyFont="1" applyAlignment="1"/>
    <xf numFmtId="164" fontId="13" fillId="0" borderId="11" xfId="0" applyNumberFormat="1" applyFont="1" applyBorder="1" applyAlignment="1"/>
    <xf numFmtId="7" fontId="13" fillId="0" borderId="0" xfId="0" applyNumberFormat="1" applyFont="1" applyAlignment="1"/>
    <xf numFmtId="2" fontId="13" fillId="0" borderId="7" xfId="0" applyNumberFormat="1" applyFont="1" applyBorder="1" applyAlignment="1"/>
    <xf numFmtId="164" fontId="13" fillId="0" borderId="12" xfId="0" applyNumberFormat="1" applyFont="1" applyBorder="1" applyAlignment="1"/>
    <xf numFmtId="2" fontId="13" fillId="0" borderId="9" xfId="0" applyNumberFormat="1" applyFont="1" applyBorder="1" applyAlignment="1"/>
    <xf numFmtId="164" fontId="13" fillId="0" borderId="13" xfId="0" applyNumberFormat="1" applyFont="1" applyBorder="1" applyAlignment="1"/>
    <xf numFmtId="2" fontId="13" fillId="0" borderId="0" xfId="0" applyNumberFormat="1" applyFont="1" applyBorder="1" applyAlignment="1"/>
    <xf numFmtId="7" fontId="13" fillId="0" borderId="0" xfId="0" applyNumberFormat="1" applyFont="1" applyBorder="1" applyAlignment="1"/>
    <xf numFmtId="164" fontId="13" fillId="0" borderId="0" xfId="0" applyNumberFormat="1" applyFont="1" applyBorder="1" applyAlignment="1"/>
    <xf numFmtId="2" fontId="15" fillId="0" borderId="0" xfId="0" applyNumberFormat="1" applyFont="1" applyAlignment="1"/>
    <xf numFmtId="0" fontId="16" fillId="0" borderId="0" xfId="0" applyNumberFormat="1" applyFont="1" applyAlignment="1">
      <alignment horizontal="center"/>
    </xf>
    <xf numFmtId="0" fontId="16" fillId="2" borderId="0" xfId="0" applyNumberFormat="1" applyFont="1" applyFill="1" applyAlignment="1"/>
    <xf numFmtId="0" fontId="1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17" fillId="0" borderId="0" xfId="0" applyNumberFormat="1" applyFont="1" applyAlignment="1"/>
    <xf numFmtId="1" fontId="18" fillId="0" borderId="0" xfId="0" applyNumberFormat="1" applyFont="1" applyAlignment="1">
      <alignment horizontal="center"/>
    </xf>
    <xf numFmtId="1" fontId="9" fillId="2" borderId="0" xfId="0" applyNumberFormat="1" applyFont="1" applyFill="1" applyAlignment="1">
      <alignment horizontal="center"/>
    </xf>
    <xf numFmtId="7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" fontId="13" fillId="2" borderId="15" xfId="0" applyNumberFormat="1" applyFont="1" applyFill="1" applyBorder="1" applyAlignment="1">
      <alignment horizontal="center"/>
    </xf>
    <xf numFmtId="1" fontId="13" fillId="2" borderId="14" xfId="0" applyNumberFormat="1" applyFont="1" applyFill="1" applyBorder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2" fontId="14" fillId="0" borderId="0" xfId="0" applyNumberFormat="1" applyFont="1" applyBorder="1" applyAlignment="1"/>
    <xf numFmtId="1" fontId="13" fillId="0" borderId="0" xfId="0" applyNumberFormat="1" applyFont="1" applyBorder="1" applyAlignment="1">
      <alignment horizontal="center"/>
    </xf>
    <xf numFmtId="7" fontId="13" fillId="0" borderId="21" xfId="0" applyNumberFormat="1" applyFont="1" applyBorder="1" applyAlignment="1">
      <alignment horizontal="right"/>
    </xf>
    <xf numFmtId="7" fontId="13" fillId="0" borderId="22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7" fontId="13" fillId="0" borderId="23" xfId="0" applyNumberFormat="1" applyFont="1" applyBorder="1" applyAlignment="1">
      <alignment horizontal="right"/>
    </xf>
    <xf numFmtId="7" fontId="9" fillId="2" borderId="0" xfId="0" applyNumberFormat="1" applyFont="1" applyFill="1" applyAlignment="1">
      <alignment horizontal="right"/>
    </xf>
    <xf numFmtId="7" fontId="13" fillId="0" borderId="0" xfId="0" applyNumberFormat="1" applyFont="1" applyAlignment="1">
      <alignment horizontal="right"/>
    </xf>
    <xf numFmtId="7" fontId="9" fillId="0" borderId="0" xfId="0" applyNumberFormat="1" applyFont="1" applyBorder="1" applyAlignment="1">
      <alignment horizontal="right"/>
    </xf>
    <xf numFmtId="7" fontId="9" fillId="2" borderId="0" xfId="0" applyNumberFormat="1" applyFont="1" applyFill="1" applyBorder="1" applyAlignment="1">
      <alignment horizontal="right"/>
    </xf>
    <xf numFmtId="7" fontId="7" fillId="2" borderId="0" xfId="0" applyNumberFormat="1" applyFont="1" applyFill="1" applyAlignment="1">
      <alignment horizontal="right"/>
    </xf>
    <xf numFmtId="10" fontId="9" fillId="2" borderId="21" xfId="0" applyNumberFormat="1" applyFont="1" applyFill="1" applyBorder="1" applyAlignment="1">
      <alignment horizontal="right"/>
    </xf>
    <xf numFmtId="10" fontId="9" fillId="2" borderId="23" xfId="0" applyNumberFormat="1" applyFont="1" applyFill="1" applyBorder="1" applyAlignment="1">
      <alignment horizontal="right"/>
    </xf>
    <xf numFmtId="7" fontId="11" fillId="2" borderId="0" xfId="0" applyNumberFormat="1" applyFont="1" applyFill="1" applyBorder="1" applyAlignment="1">
      <alignment horizontal="right"/>
    </xf>
    <xf numFmtId="10" fontId="9" fillId="2" borderId="24" xfId="0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7" fontId="9" fillId="0" borderId="21" xfId="0" applyNumberFormat="1" applyFont="1" applyBorder="1" applyAlignment="1">
      <alignment horizontal="right"/>
    </xf>
    <xf numFmtId="7" fontId="9" fillId="0" borderId="22" xfId="0" applyNumberFormat="1" applyFont="1" applyBorder="1" applyAlignment="1">
      <alignment horizontal="right"/>
    </xf>
    <xf numFmtId="10" fontId="9" fillId="0" borderId="23" xfId="0" applyNumberFormat="1" applyFont="1" applyBorder="1" applyAlignment="1">
      <alignment horizontal="right"/>
    </xf>
    <xf numFmtId="10" fontId="9" fillId="0" borderId="0" xfId="0" applyNumberFormat="1" applyFont="1" applyAlignment="1">
      <alignment horizontal="right"/>
    </xf>
    <xf numFmtId="7" fontId="6" fillId="2" borderId="0" xfId="0" applyNumberFormat="1" applyFont="1" applyFill="1" applyAlignment="1">
      <alignment horizontal="right"/>
    </xf>
    <xf numFmtId="164" fontId="9" fillId="0" borderId="25" xfId="0" applyNumberFormat="1" applyFont="1" applyBorder="1" applyAlignment="1"/>
    <xf numFmtId="164" fontId="9" fillId="2" borderId="26" xfId="2" applyNumberFormat="1" applyFont="1" applyFill="1" applyBorder="1" applyAlignment="1">
      <alignment horizontal="right"/>
    </xf>
    <xf numFmtId="164" fontId="4" fillId="0" borderId="1" xfId="0" applyNumberFormat="1" applyFont="1" applyBorder="1" applyAlignment="1"/>
    <xf numFmtId="1" fontId="9" fillId="0" borderId="15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0" fontId="9" fillId="2" borderId="22" xfId="0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/>
    <xf numFmtId="2" fontId="9" fillId="0" borderId="12" xfId="0" applyNumberFormat="1" applyFont="1" applyBorder="1" applyAlignment="1"/>
    <xf numFmtId="2" fontId="9" fillId="2" borderId="13" xfId="0" applyNumberFormat="1" applyFont="1" applyFill="1" applyBorder="1" applyAlignment="1"/>
    <xf numFmtId="2" fontId="13" fillId="2" borderId="0" xfId="0" applyNumberFormat="1" applyFont="1" applyFill="1" applyBorder="1" applyAlignment="1"/>
    <xf numFmtId="2" fontId="13" fillId="0" borderId="20" xfId="0" applyNumberFormat="1" applyFont="1" applyFill="1" applyBorder="1" applyAlignment="1">
      <alignment horizontal="center"/>
    </xf>
    <xf numFmtId="7" fontId="13" fillId="0" borderId="23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/>
    <xf numFmtId="1" fontId="13" fillId="0" borderId="3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7" fontId="13" fillId="0" borderId="24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2" fontId="9" fillId="2" borderId="26" xfId="0" applyNumberFormat="1" applyFont="1" applyFill="1" applyBorder="1" applyAlignment="1"/>
    <xf numFmtId="1" fontId="9" fillId="2" borderId="28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0" fontId="9" fillId="2" borderId="30" xfId="0" applyNumberFormat="1" applyFont="1" applyFill="1" applyBorder="1" applyAlignment="1">
      <alignment horizontal="right"/>
    </xf>
    <xf numFmtId="2" fontId="9" fillId="2" borderId="12" xfId="0" applyNumberFormat="1" applyFont="1" applyFill="1" applyBorder="1" applyAlignment="1"/>
    <xf numFmtId="1" fontId="9" fillId="2" borderId="18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64" fontId="9" fillId="0" borderId="12" xfId="0" applyNumberFormat="1" applyFont="1" applyBorder="1" applyAlignment="1"/>
    <xf numFmtId="2" fontId="1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2" fontId="13" fillId="2" borderId="3" xfId="0" applyNumberFormat="1" applyFont="1" applyFill="1" applyBorder="1" applyAlignment="1"/>
    <xf numFmtId="1" fontId="13" fillId="0" borderId="27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31" xfId="0" applyNumberFormat="1" applyFont="1" applyBorder="1" applyAlignment="1"/>
    <xf numFmtId="1" fontId="13" fillId="2" borderId="32" xfId="0" applyNumberFormat="1" applyFont="1" applyFill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7" fontId="13" fillId="0" borderId="33" xfId="0" applyNumberFormat="1" applyFont="1" applyBorder="1" applyAlignment="1">
      <alignment horizontal="right"/>
    </xf>
    <xf numFmtId="1" fontId="13" fillId="0" borderId="20" xfId="0" applyNumberFormat="1" applyFont="1" applyBorder="1" applyAlignment="1">
      <alignment horizontal="center"/>
    </xf>
    <xf numFmtId="2" fontId="13" fillId="0" borderId="34" xfId="0" applyNumberFormat="1" applyFont="1" applyBorder="1" applyAlignment="1"/>
    <xf numFmtId="1" fontId="13" fillId="0" borderId="35" xfId="0" applyNumberFormat="1" applyFont="1" applyBorder="1" applyAlignment="1">
      <alignment horizontal="center"/>
    </xf>
    <xf numFmtId="7" fontId="13" fillId="0" borderId="36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left"/>
    </xf>
    <xf numFmtId="0" fontId="0" fillId="0" borderId="0" xfId="0" applyAlignment="1"/>
    <xf numFmtId="165" fontId="0" fillId="0" borderId="0" xfId="0" applyNumberFormat="1" applyAlignment="1"/>
    <xf numFmtId="166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 applyProtection="1">
      <protection locked="0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 applyProtection="1">
      <protection locked="0"/>
    </xf>
    <xf numFmtId="164" fontId="0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3" fillId="0" borderId="0" xfId="0" applyFont="1" applyBorder="1" applyAlignment="1" applyProtection="1">
      <protection locked="0"/>
    </xf>
    <xf numFmtId="0" fontId="13" fillId="0" borderId="0" xfId="0" applyFont="1" applyAlignment="1"/>
    <xf numFmtId="0" fontId="13" fillId="0" borderId="0" xfId="0" applyFont="1" applyAlignment="1" applyProtection="1">
      <protection locked="0"/>
    </xf>
    <xf numFmtId="0" fontId="0" fillId="2" borderId="0" xfId="0" applyFill="1" applyAlignment="1"/>
    <xf numFmtId="166" fontId="0" fillId="2" borderId="0" xfId="0" applyNumberFormat="1" applyFill="1" applyAlignment="1"/>
    <xf numFmtId="164" fontId="0" fillId="2" borderId="0" xfId="0" applyNumberFormat="1" applyFill="1" applyAlignment="1"/>
    <xf numFmtId="165" fontId="0" fillId="2" borderId="0" xfId="0" applyNumberFormat="1" applyFill="1" applyAlignment="1"/>
    <xf numFmtId="166" fontId="0" fillId="0" borderId="0" xfId="0" applyNumberFormat="1" applyBorder="1" applyAlignment="1"/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5" fontId="0" fillId="0" borderId="0" xfId="0" applyNumberFormat="1" applyBorder="1" applyAlignment="1"/>
    <xf numFmtId="0" fontId="0" fillId="2" borderId="0" xfId="0" applyFill="1" applyAlignment="1" applyProtection="1">
      <protection locked="0"/>
    </xf>
    <xf numFmtId="166" fontId="0" fillId="2" borderId="0" xfId="0" applyNumberFormat="1" applyFill="1" applyAlignment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quotePrefix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Alignment="1"/>
    <xf numFmtId="164" fontId="0" fillId="2" borderId="0" xfId="0" applyNumberFormat="1" applyFill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Font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7" fontId="0" fillId="2" borderId="0" xfId="0" applyNumberFormat="1" applyFill="1" applyAlignment="1"/>
    <xf numFmtId="0" fontId="0" fillId="2" borderId="0" xfId="0" applyFont="1" applyFill="1" applyAlignment="1">
      <alignment horizontal="center"/>
    </xf>
    <xf numFmtId="0" fontId="20" fillId="0" borderId="0" xfId="0" applyFont="1" applyBorder="1" applyAlignment="1"/>
    <xf numFmtId="164" fontId="0" fillId="0" borderId="0" xfId="0" applyNumberFormat="1" applyBorder="1" applyAlignment="1"/>
    <xf numFmtId="1" fontId="21" fillId="0" borderId="0" xfId="0" applyNumberFormat="1" applyFont="1" applyAlignment="1">
      <alignment horizontal="right"/>
    </xf>
    <xf numFmtId="0" fontId="21" fillId="2" borderId="0" xfId="0" applyFont="1" applyFill="1" applyAlignment="1"/>
    <xf numFmtId="1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</cellXfs>
  <cellStyles count="9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58" workbookViewId="0">
      <selection activeCell="J93" sqref="J93"/>
    </sheetView>
  </sheetViews>
  <sheetFormatPr defaultColWidth="8.42578125" defaultRowHeight="12.75" x14ac:dyDescent="0.2"/>
  <cols>
    <col min="1" max="1" width="11.85546875" style="142" customWidth="1"/>
    <col min="2" max="2" width="16.42578125" style="142" customWidth="1"/>
    <col min="3" max="3" width="11.85546875" style="142" customWidth="1"/>
    <col min="4" max="4" width="11.5703125" style="142" customWidth="1"/>
    <col min="5" max="5" width="30.140625" style="142" customWidth="1"/>
    <col min="6" max="6" width="12.85546875" style="144" customWidth="1"/>
    <col min="7" max="7" width="12.42578125" style="142" customWidth="1"/>
    <col min="8" max="8" width="15.85546875" style="145" customWidth="1"/>
    <col min="9" max="9" width="7.28515625" style="142" customWidth="1"/>
    <col min="10" max="10" width="17.42578125" style="143" customWidth="1"/>
    <col min="11" max="16384" width="8.42578125" style="142"/>
  </cols>
  <sheetData>
    <row r="1" spans="1:10" ht="15.75" customHeight="1" thickBot="1" x14ac:dyDescent="0.3">
      <c r="A1" s="140">
        <v>2009</v>
      </c>
      <c r="B1" s="186" t="s">
        <v>63</v>
      </c>
      <c r="C1" s="186"/>
      <c r="D1" s="186"/>
      <c r="E1" s="186"/>
      <c r="F1" s="186"/>
      <c r="G1" s="186"/>
      <c r="H1" s="186"/>
      <c r="I1" s="186"/>
      <c r="J1" s="141" t="s">
        <v>64</v>
      </c>
    </row>
    <row r="2" spans="1:10" ht="15.75" x14ac:dyDescent="0.25">
      <c r="B2" s="186" t="s">
        <v>65</v>
      </c>
      <c r="C2" s="186"/>
      <c r="D2" s="186"/>
      <c r="E2" s="186"/>
      <c r="F2" s="186"/>
      <c r="G2" s="186"/>
      <c r="H2" s="186"/>
      <c r="I2" s="186"/>
    </row>
    <row r="4" spans="1:10" ht="15.75" x14ac:dyDescent="0.25">
      <c r="A4" s="142" t="s">
        <v>66</v>
      </c>
      <c r="B4" s="146" t="s">
        <v>67</v>
      </c>
      <c r="C4" s="147" t="s">
        <v>68</v>
      </c>
      <c r="D4" s="148">
        <v>40199</v>
      </c>
      <c r="E4" s="149" t="s">
        <v>69</v>
      </c>
      <c r="F4" s="150">
        <v>0</v>
      </c>
      <c r="G4" s="142" t="s">
        <v>70</v>
      </c>
      <c r="H4" s="151" t="s">
        <v>71</v>
      </c>
      <c r="I4" s="142" t="s">
        <v>72</v>
      </c>
      <c r="J4" s="152"/>
    </row>
    <row r="5" spans="1:10" x14ac:dyDescent="0.2">
      <c r="A5" s="142" t="s">
        <v>73</v>
      </c>
      <c r="B5" s="146" t="s">
        <v>74</v>
      </c>
      <c r="E5" s="149" t="s">
        <v>75</v>
      </c>
      <c r="F5" s="150">
        <v>0</v>
      </c>
    </row>
    <row r="6" spans="1:10" x14ac:dyDescent="0.2">
      <c r="A6" s="142" t="s">
        <v>76</v>
      </c>
      <c r="B6" s="153"/>
      <c r="C6" s="154" t="s">
        <v>77</v>
      </c>
      <c r="D6" s="155"/>
      <c r="E6" s="155"/>
      <c r="F6" s="144" t="s">
        <v>78</v>
      </c>
      <c r="H6" s="151" t="s">
        <v>79</v>
      </c>
      <c r="I6" s="156" t="s">
        <v>80</v>
      </c>
    </row>
    <row r="7" spans="1:10" ht="6" customHeight="1" x14ac:dyDescent="0.2">
      <c r="A7" s="157"/>
      <c r="B7" s="157"/>
      <c r="C7" s="157"/>
      <c r="D7" s="157"/>
      <c r="E7" s="157"/>
      <c r="F7" s="158"/>
      <c r="G7" s="157"/>
      <c r="H7" s="159"/>
      <c r="I7" s="157"/>
      <c r="J7" s="160"/>
    </row>
    <row r="8" spans="1:10" ht="6" customHeight="1" x14ac:dyDescent="0.2"/>
    <row r="9" spans="1:10" x14ac:dyDescent="0.2">
      <c r="B9" s="153" t="s">
        <v>81</v>
      </c>
      <c r="C9" s="153"/>
      <c r="D9" s="153"/>
      <c r="E9" s="153"/>
      <c r="F9" s="161" t="s">
        <v>82</v>
      </c>
      <c r="G9" s="153" t="s">
        <v>83</v>
      </c>
      <c r="H9" s="162" t="s">
        <v>84</v>
      </c>
      <c r="I9" s="163" t="s">
        <v>85</v>
      </c>
      <c r="J9" s="164" t="s">
        <v>86</v>
      </c>
    </row>
    <row r="10" spans="1:10" x14ac:dyDescent="0.2">
      <c r="A10" s="142" t="s">
        <v>87</v>
      </c>
    </row>
    <row r="11" spans="1:10" x14ac:dyDescent="0.2">
      <c r="B11" s="165" t="s">
        <v>88</v>
      </c>
      <c r="C11" s="157"/>
      <c r="D11" s="157"/>
      <c r="E11" s="157"/>
      <c r="F11" s="166"/>
      <c r="G11" s="167" t="s">
        <v>70</v>
      </c>
      <c r="H11" s="168">
        <v>135</v>
      </c>
      <c r="I11" s="165" t="s">
        <v>89</v>
      </c>
      <c r="J11" s="160" t="str">
        <f t="shared" ref="J11:J16" si="0">IF(F11&gt;0,F11*H11," ")</f>
        <v xml:space="preserve"> </v>
      </c>
    </row>
    <row r="12" spans="1:10" x14ac:dyDescent="0.2">
      <c r="B12" s="165" t="s">
        <v>90</v>
      </c>
      <c r="C12" s="157"/>
      <c r="D12" s="157"/>
      <c r="E12" s="157"/>
      <c r="F12" s="166"/>
      <c r="G12" s="167" t="s">
        <v>70</v>
      </c>
      <c r="H12" s="168">
        <v>155</v>
      </c>
      <c r="I12" s="165" t="s">
        <v>89</v>
      </c>
      <c r="J12" s="160" t="str">
        <f t="shared" si="0"/>
        <v xml:space="preserve"> </v>
      </c>
    </row>
    <row r="13" spans="1:10" x14ac:dyDescent="0.2">
      <c r="B13" s="165" t="s">
        <v>91</v>
      </c>
      <c r="C13" s="157"/>
      <c r="D13" s="157"/>
      <c r="E13" s="157"/>
      <c r="F13" s="166"/>
      <c r="G13" s="167" t="s">
        <v>70</v>
      </c>
      <c r="H13" s="168">
        <v>160</v>
      </c>
      <c r="I13" s="165" t="s">
        <v>89</v>
      </c>
      <c r="J13" s="160" t="str">
        <f t="shared" si="0"/>
        <v xml:space="preserve"> </v>
      </c>
    </row>
    <row r="14" spans="1:10" x14ac:dyDescent="0.2">
      <c r="B14" s="165" t="s">
        <v>92</v>
      </c>
      <c r="C14" s="157"/>
      <c r="D14" s="157"/>
      <c r="E14" s="157"/>
      <c r="F14" s="166"/>
      <c r="G14" s="167" t="s">
        <v>70</v>
      </c>
      <c r="H14" s="168">
        <v>180</v>
      </c>
      <c r="I14" s="165" t="s">
        <v>89</v>
      </c>
      <c r="J14" s="160" t="str">
        <f t="shared" si="0"/>
        <v xml:space="preserve"> </v>
      </c>
    </row>
    <row r="15" spans="1:10" x14ac:dyDescent="0.2">
      <c r="B15" s="165" t="s">
        <v>93</v>
      </c>
      <c r="C15" s="157"/>
      <c r="D15" s="157"/>
      <c r="E15" s="157"/>
      <c r="F15" s="166"/>
      <c r="G15" s="169" t="s">
        <v>70</v>
      </c>
      <c r="H15" s="168">
        <v>240</v>
      </c>
      <c r="I15" s="170" t="s">
        <v>89</v>
      </c>
      <c r="J15" s="160" t="str">
        <f t="shared" si="0"/>
        <v xml:space="preserve"> </v>
      </c>
    </row>
    <row r="16" spans="1:10" x14ac:dyDescent="0.2">
      <c r="B16" s="171" t="s">
        <v>94</v>
      </c>
      <c r="C16" s="172" t="s">
        <v>95</v>
      </c>
      <c r="D16" s="172"/>
      <c r="E16" s="172"/>
      <c r="F16" s="166">
        <v>136</v>
      </c>
      <c r="G16" s="169" t="s">
        <v>96</v>
      </c>
      <c r="H16" s="173">
        <v>5200</v>
      </c>
      <c r="I16" s="165" t="s">
        <v>97</v>
      </c>
      <c r="J16" s="160">
        <f t="shared" si="0"/>
        <v>707200</v>
      </c>
    </row>
    <row r="17" spans="1:10" x14ac:dyDescent="0.2">
      <c r="B17" s="171" t="s">
        <v>94</v>
      </c>
      <c r="C17" s="172" t="s">
        <v>98</v>
      </c>
      <c r="D17" s="172"/>
      <c r="E17" s="172"/>
      <c r="F17" s="166">
        <v>4</v>
      </c>
      <c r="G17" s="169" t="s">
        <v>99</v>
      </c>
      <c r="H17" s="173">
        <v>108000</v>
      </c>
      <c r="I17" s="165" t="s">
        <v>100</v>
      </c>
      <c r="J17" s="160">
        <f>IF(F17&gt;0,F17*H17," ")</f>
        <v>432000</v>
      </c>
    </row>
    <row r="18" spans="1:10" x14ac:dyDescent="0.2">
      <c r="B18" s="171" t="s">
        <v>94</v>
      </c>
      <c r="C18" s="172" t="s">
        <v>101</v>
      </c>
      <c r="D18" s="172"/>
      <c r="E18" s="172"/>
      <c r="F18" s="166">
        <v>8</v>
      </c>
      <c r="G18" s="169" t="s">
        <v>99</v>
      </c>
      <c r="H18" s="173">
        <v>8000</v>
      </c>
      <c r="I18" s="165" t="s">
        <v>100</v>
      </c>
      <c r="J18" s="160">
        <f>IF(F18&gt;0,F18*H18," ")</f>
        <v>64000</v>
      </c>
    </row>
    <row r="19" spans="1:10" ht="6" customHeight="1" x14ac:dyDescent="0.2">
      <c r="B19" s="146"/>
      <c r="F19" s="150"/>
      <c r="G19" s="174"/>
      <c r="H19" s="175"/>
      <c r="I19" s="146"/>
    </row>
    <row r="20" spans="1:10" x14ac:dyDescent="0.2">
      <c r="A20" s="142" t="s">
        <v>102</v>
      </c>
      <c r="B20" s="146"/>
      <c r="F20" s="150"/>
      <c r="G20" s="174"/>
      <c r="H20" s="175"/>
      <c r="I20" s="146"/>
    </row>
    <row r="21" spans="1:10" x14ac:dyDescent="0.2">
      <c r="B21" s="165" t="s">
        <v>103</v>
      </c>
      <c r="C21" s="157"/>
      <c r="D21" s="157"/>
      <c r="E21" s="157"/>
      <c r="F21" s="166"/>
      <c r="G21" s="167" t="s">
        <v>70</v>
      </c>
      <c r="H21" s="168">
        <v>110</v>
      </c>
      <c r="I21" s="165" t="s">
        <v>89</v>
      </c>
      <c r="J21" s="160" t="str">
        <f>IF(F21&gt;0,F21*H21," ")</f>
        <v xml:space="preserve"> </v>
      </c>
    </row>
    <row r="22" spans="1:10" x14ac:dyDescent="0.2">
      <c r="B22" s="165" t="s">
        <v>104</v>
      </c>
      <c r="C22" s="157"/>
      <c r="D22" s="157"/>
      <c r="E22" s="157"/>
      <c r="F22" s="166"/>
      <c r="G22" s="167" t="s">
        <v>70</v>
      </c>
      <c r="H22" s="168">
        <v>135</v>
      </c>
      <c r="I22" s="165" t="s">
        <v>89</v>
      </c>
      <c r="J22" s="160" t="str">
        <f>IF(F22&gt;0,F22*H22," ")</f>
        <v xml:space="preserve"> </v>
      </c>
    </row>
    <row r="23" spans="1:10" x14ac:dyDescent="0.2">
      <c r="B23" s="165" t="s">
        <v>105</v>
      </c>
      <c r="C23" s="157"/>
      <c r="D23" s="157"/>
      <c r="E23" s="157"/>
      <c r="F23" s="166"/>
      <c r="G23" s="167" t="s">
        <v>70</v>
      </c>
      <c r="H23" s="168">
        <v>25</v>
      </c>
      <c r="I23" s="165" t="s">
        <v>89</v>
      </c>
      <c r="J23" s="160" t="str">
        <f>IF(F23&gt;0,F23*H23," ")</f>
        <v xml:space="preserve"> </v>
      </c>
    </row>
    <row r="24" spans="1:10" x14ac:dyDescent="0.2">
      <c r="B24" s="165" t="s">
        <v>94</v>
      </c>
      <c r="C24" s="157"/>
      <c r="D24" s="157"/>
      <c r="E24" s="157"/>
      <c r="F24" s="166"/>
      <c r="G24" s="167"/>
      <c r="H24" s="173"/>
      <c r="I24" s="165"/>
      <c r="J24" s="160" t="str">
        <f>IF(F24&gt;0,F24*H24," ")</f>
        <v xml:space="preserve"> </v>
      </c>
    </row>
    <row r="25" spans="1:10" x14ac:dyDescent="0.2">
      <c r="B25" s="146"/>
      <c r="F25" s="150"/>
      <c r="G25" s="174"/>
      <c r="H25" s="175"/>
      <c r="I25" s="146"/>
    </row>
    <row r="26" spans="1:10" x14ac:dyDescent="0.2">
      <c r="A26" s="142" t="s">
        <v>106</v>
      </c>
      <c r="B26" s="146"/>
      <c r="F26" s="150"/>
      <c r="G26" s="174"/>
      <c r="H26" s="175"/>
      <c r="I26" s="146"/>
    </row>
    <row r="27" spans="1:10" x14ac:dyDescent="0.2">
      <c r="B27" s="165" t="s">
        <v>107</v>
      </c>
      <c r="C27" s="157"/>
      <c r="D27" s="157"/>
      <c r="E27" s="157"/>
      <c r="F27" s="166"/>
      <c r="G27" s="167" t="s">
        <v>70</v>
      </c>
      <c r="H27" s="168">
        <v>175</v>
      </c>
      <c r="I27" s="165" t="s">
        <v>89</v>
      </c>
      <c r="J27" s="160" t="str">
        <f>IF(F27&gt;0,F27*H27," ")</f>
        <v xml:space="preserve"> </v>
      </c>
    </row>
    <row r="28" spans="1:10" x14ac:dyDescent="0.2">
      <c r="B28" s="165" t="s">
        <v>94</v>
      </c>
      <c r="C28" s="157"/>
      <c r="D28" s="157"/>
      <c r="E28" s="157"/>
      <c r="F28" s="166"/>
      <c r="G28" s="167"/>
      <c r="H28" s="173"/>
      <c r="I28" s="165"/>
      <c r="J28" s="160" t="str">
        <f>IF(F28&gt;0,F28*H28," ")</f>
        <v xml:space="preserve"> </v>
      </c>
    </row>
    <row r="29" spans="1:10" ht="6" customHeight="1" x14ac:dyDescent="0.2">
      <c r="B29" s="146"/>
      <c r="F29" s="150"/>
      <c r="G29" s="174"/>
      <c r="H29" s="175"/>
      <c r="I29" s="146"/>
    </row>
    <row r="30" spans="1:10" x14ac:dyDescent="0.2">
      <c r="A30" s="142" t="s">
        <v>108</v>
      </c>
      <c r="B30" s="146"/>
      <c r="F30" s="150"/>
      <c r="G30" s="174"/>
      <c r="H30" s="175"/>
      <c r="I30" s="146"/>
    </row>
    <row r="31" spans="1:10" x14ac:dyDescent="0.2">
      <c r="B31" s="165" t="s">
        <v>109</v>
      </c>
      <c r="C31" s="157"/>
      <c r="D31" s="157"/>
      <c r="E31" s="157"/>
      <c r="F31" s="166"/>
      <c r="G31" s="167" t="s">
        <v>70</v>
      </c>
      <c r="H31" s="168">
        <v>70</v>
      </c>
      <c r="I31" s="165" t="s">
        <v>89</v>
      </c>
      <c r="J31" s="160" t="str">
        <f>IF(F31&gt;0,F31*H31," ")</f>
        <v xml:space="preserve"> </v>
      </c>
    </row>
    <row r="32" spans="1:10" x14ac:dyDescent="0.2">
      <c r="B32" s="165" t="s">
        <v>94</v>
      </c>
      <c r="C32" s="157"/>
      <c r="D32" s="157"/>
      <c r="E32" s="157"/>
      <c r="F32" s="166"/>
      <c r="G32" s="167"/>
      <c r="H32" s="173"/>
      <c r="I32" s="165" t="s">
        <v>110</v>
      </c>
      <c r="J32" s="160" t="str">
        <f>IF(F32&gt;0,F32*H32," ")</f>
        <v xml:space="preserve"> </v>
      </c>
    </row>
    <row r="33" spans="1:10" ht="6" customHeight="1" x14ac:dyDescent="0.2">
      <c r="B33" s="146"/>
      <c r="F33" s="150"/>
      <c r="G33" s="174"/>
      <c r="H33" s="175"/>
      <c r="I33" s="146"/>
    </row>
    <row r="34" spans="1:10" x14ac:dyDescent="0.2">
      <c r="A34" s="142" t="s">
        <v>111</v>
      </c>
      <c r="B34" s="146"/>
      <c r="F34" s="150"/>
      <c r="G34" s="174"/>
      <c r="H34" s="175"/>
      <c r="I34" s="146"/>
    </row>
    <row r="35" spans="1:10" x14ac:dyDescent="0.2">
      <c r="B35" s="165" t="s">
        <v>112</v>
      </c>
      <c r="C35" s="157"/>
      <c r="D35" s="157"/>
      <c r="E35" s="157"/>
      <c r="F35" s="166"/>
      <c r="G35" s="167" t="s">
        <v>70</v>
      </c>
      <c r="H35" s="168">
        <v>27</v>
      </c>
      <c r="I35" s="165" t="s">
        <v>89</v>
      </c>
      <c r="J35" s="160" t="str">
        <f>IF(F35&gt;0,F35*H35," ")</f>
        <v xml:space="preserve"> </v>
      </c>
    </row>
    <row r="36" spans="1:10" x14ac:dyDescent="0.2">
      <c r="B36" s="165" t="s">
        <v>113</v>
      </c>
      <c r="C36" s="157"/>
      <c r="D36" s="157"/>
      <c r="E36" s="157"/>
      <c r="F36" s="166"/>
      <c r="G36" s="167" t="s">
        <v>70</v>
      </c>
      <c r="H36" s="168">
        <v>35</v>
      </c>
      <c r="I36" s="165" t="s">
        <v>89</v>
      </c>
      <c r="J36" s="160" t="str">
        <f>IF(F36&gt;0,F36*H36," ")</f>
        <v xml:space="preserve"> </v>
      </c>
    </row>
    <row r="37" spans="1:10" x14ac:dyDescent="0.2">
      <c r="B37" s="165" t="s">
        <v>94</v>
      </c>
      <c r="C37" s="157"/>
      <c r="D37" s="157"/>
      <c r="E37" s="157"/>
      <c r="F37" s="166"/>
      <c r="G37" s="167"/>
      <c r="H37" s="173"/>
      <c r="I37" s="165"/>
      <c r="J37" s="160" t="str">
        <f>IF(F37&gt;0,F37*H37," ")</f>
        <v xml:space="preserve"> </v>
      </c>
    </row>
    <row r="38" spans="1:10" ht="6" customHeight="1" x14ac:dyDescent="0.2">
      <c r="B38" s="146"/>
      <c r="F38" s="150"/>
      <c r="G38" s="174"/>
      <c r="H38" s="175"/>
      <c r="I38" s="146"/>
    </row>
    <row r="39" spans="1:10" x14ac:dyDescent="0.2">
      <c r="A39" s="142" t="s">
        <v>114</v>
      </c>
      <c r="B39" s="146"/>
      <c r="F39" s="150"/>
      <c r="G39" s="174"/>
      <c r="H39" s="175"/>
      <c r="I39" s="146"/>
    </row>
    <row r="40" spans="1:10" x14ac:dyDescent="0.2">
      <c r="B40" s="165" t="s">
        <v>115</v>
      </c>
      <c r="C40" s="157"/>
      <c r="D40" s="157"/>
      <c r="E40" s="157"/>
      <c r="F40" s="166"/>
      <c r="G40" s="167" t="s">
        <v>70</v>
      </c>
      <c r="H40" s="168">
        <v>39</v>
      </c>
      <c r="I40" s="165" t="s">
        <v>89</v>
      </c>
      <c r="J40" s="160" t="str">
        <f t="shared" ref="J40:J54" si="1">IF(F40&gt;0,F40*H40," ")</f>
        <v xml:space="preserve"> </v>
      </c>
    </row>
    <row r="41" spans="1:10" x14ac:dyDescent="0.2">
      <c r="B41" s="165" t="s">
        <v>116</v>
      </c>
      <c r="C41" s="157"/>
      <c r="D41" s="157"/>
      <c r="E41" s="157"/>
      <c r="F41" s="166"/>
      <c r="G41" s="167" t="s">
        <v>70</v>
      </c>
      <c r="H41" s="168">
        <v>1.4</v>
      </c>
      <c r="I41" s="165" t="s">
        <v>89</v>
      </c>
      <c r="J41" s="160" t="str">
        <f t="shared" si="1"/>
        <v xml:space="preserve"> </v>
      </c>
    </row>
    <row r="42" spans="1:10" x14ac:dyDescent="0.2">
      <c r="B42" s="165" t="s">
        <v>117</v>
      </c>
      <c r="C42" s="157"/>
      <c r="D42" s="157"/>
      <c r="E42" s="157"/>
      <c r="F42" s="166"/>
      <c r="G42" s="167" t="s">
        <v>70</v>
      </c>
      <c r="H42" s="168">
        <v>4.5999999999999996</v>
      </c>
      <c r="I42" s="165" t="s">
        <v>89</v>
      </c>
      <c r="J42" s="160" t="str">
        <f t="shared" si="1"/>
        <v xml:space="preserve"> </v>
      </c>
    </row>
    <row r="43" spans="1:10" x14ac:dyDescent="0.2">
      <c r="B43" s="165" t="s">
        <v>118</v>
      </c>
      <c r="C43" s="157"/>
      <c r="D43" s="157"/>
      <c r="E43" s="157"/>
      <c r="F43" s="166"/>
      <c r="G43" s="167" t="s">
        <v>70</v>
      </c>
      <c r="H43" s="168">
        <v>3</v>
      </c>
      <c r="I43" s="165" t="s">
        <v>89</v>
      </c>
      <c r="J43" s="160" t="str">
        <f t="shared" si="1"/>
        <v xml:space="preserve"> </v>
      </c>
    </row>
    <row r="44" spans="1:10" x14ac:dyDescent="0.2">
      <c r="B44" s="165" t="s">
        <v>119</v>
      </c>
      <c r="C44" s="157"/>
      <c r="D44" s="157"/>
      <c r="E44" s="157"/>
      <c r="F44" s="166"/>
      <c r="G44" s="167" t="s">
        <v>70</v>
      </c>
      <c r="H44" s="168">
        <v>1</v>
      </c>
      <c r="I44" s="165" t="s">
        <v>89</v>
      </c>
      <c r="J44" s="160" t="str">
        <f t="shared" si="1"/>
        <v xml:space="preserve"> </v>
      </c>
    </row>
    <row r="45" spans="1:10" x14ac:dyDescent="0.2">
      <c r="B45" s="165" t="s">
        <v>120</v>
      </c>
      <c r="C45" s="157"/>
      <c r="D45" s="157"/>
      <c r="E45" s="157"/>
      <c r="F45" s="166"/>
      <c r="G45" s="169" t="s">
        <v>121</v>
      </c>
      <c r="H45" s="168">
        <v>32</v>
      </c>
      <c r="I45" s="165" t="s">
        <v>122</v>
      </c>
      <c r="J45" s="160" t="str">
        <f t="shared" si="1"/>
        <v xml:space="preserve"> </v>
      </c>
    </row>
    <row r="46" spans="1:10" x14ac:dyDescent="0.2">
      <c r="B46" s="165" t="s">
        <v>123</v>
      </c>
      <c r="C46" s="157"/>
      <c r="D46" s="157"/>
      <c r="E46" s="157"/>
      <c r="F46" s="166"/>
      <c r="G46" s="167" t="s">
        <v>70</v>
      </c>
      <c r="H46" s="168">
        <v>25</v>
      </c>
      <c r="I46" s="165" t="s">
        <v>89</v>
      </c>
      <c r="J46" s="160" t="str">
        <f t="shared" si="1"/>
        <v xml:space="preserve"> </v>
      </c>
    </row>
    <row r="47" spans="1:10" x14ac:dyDescent="0.2">
      <c r="B47" s="165" t="s">
        <v>124</v>
      </c>
      <c r="C47" s="157"/>
      <c r="D47" s="157"/>
      <c r="E47" s="157"/>
      <c r="F47" s="166"/>
      <c r="G47" s="167" t="s">
        <v>70</v>
      </c>
      <c r="H47" s="168">
        <v>26</v>
      </c>
      <c r="I47" s="165" t="s">
        <v>89</v>
      </c>
      <c r="J47" s="160" t="str">
        <f t="shared" si="1"/>
        <v xml:space="preserve"> </v>
      </c>
    </row>
    <row r="48" spans="1:10" x14ac:dyDescent="0.2">
      <c r="B48" s="165" t="s">
        <v>125</v>
      </c>
      <c r="C48" s="157"/>
      <c r="D48" s="157"/>
      <c r="E48" s="157"/>
      <c r="F48" s="166"/>
      <c r="G48" s="167" t="s">
        <v>99</v>
      </c>
      <c r="H48" s="168">
        <v>3000</v>
      </c>
      <c r="I48" s="165" t="s">
        <v>99</v>
      </c>
      <c r="J48" s="160" t="str">
        <f t="shared" si="1"/>
        <v xml:space="preserve"> </v>
      </c>
    </row>
    <row r="49" spans="1:10" x14ac:dyDescent="0.2">
      <c r="B49" s="165" t="s">
        <v>126</v>
      </c>
      <c r="C49" s="157"/>
      <c r="D49" s="157"/>
      <c r="E49" s="157"/>
      <c r="F49" s="166"/>
      <c r="G49" s="167" t="s">
        <v>99</v>
      </c>
      <c r="H49" s="168">
        <v>5000</v>
      </c>
      <c r="I49" s="165" t="s">
        <v>99</v>
      </c>
      <c r="J49" s="160" t="str">
        <f t="shared" si="1"/>
        <v xml:space="preserve"> </v>
      </c>
    </row>
    <row r="50" spans="1:10" x14ac:dyDescent="0.2">
      <c r="B50" s="165" t="s">
        <v>127</v>
      </c>
      <c r="C50" s="157"/>
      <c r="D50" s="157"/>
      <c r="E50" s="157"/>
      <c r="F50" s="166"/>
      <c r="G50" s="169" t="s">
        <v>70</v>
      </c>
      <c r="H50" s="168">
        <v>210</v>
      </c>
      <c r="I50" s="170" t="s">
        <v>89</v>
      </c>
      <c r="J50" s="160" t="str">
        <f t="shared" si="1"/>
        <v xml:space="preserve"> </v>
      </c>
    </row>
    <row r="51" spans="1:10" x14ac:dyDescent="0.2">
      <c r="B51" s="165" t="s">
        <v>128</v>
      </c>
      <c r="C51" s="157"/>
      <c r="D51" s="157"/>
      <c r="E51" s="157"/>
      <c r="F51" s="166"/>
      <c r="G51" s="167" t="s">
        <v>70</v>
      </c>
      <c r="H51" s="168">
        <v>9</v>
      </c>
      <c r="I51" s="165" t="s">
        <v>89</v>
      </c>
      <c r="J51" s="160" t="str">
        <f t="shared" si="1"/>
        <v xml:space="preserve"> </v>
      </c>
    </row>
    <row r="52" spans="1:10" x14ac:dyDescent="0.2">
      <c r="B52" s="165" t="s">
        <v>129</v>
      </c>
      <c r="C52" s="157"/>
      <c r="D52" s="157"/>
      <c r="E52" s="157"/>
      <c r="F52" s="166"/>
      <c r="G52" s="167" t="s">
        <v>70</v>
      </c>
      <c r="H52" s="168">
        <v>18</v>
      </c>
      <c r="I52" s="165" t="s">
        <v>89</v>
      </c>
      <c r="J52" s="160" t="str">
        <f t="shared" si="1"/>
        <v xml:space="preserve"> </v>
      </c>
    </row>
    <row r="53" spans="1:10" x14ac:dyDescent="0.2">
      <c r="B53" s="165" t="s">
        <v>130</v>
      </c>
      <c r="C53" s="157"/>
      <c r="D53" s="157"/>
      <c r="E53" s="157"/>
      <c r="F53" s="166"/>
      <c r="G53" s="167" t="s">
        <v>99</v>
      </c>
      <c r="H53" s="168">
        <v>7650</v>
      </c>
      <c r="I53" s="165" t="s">
        <v>99</v>
      </c>
      <c r="J53" s="160" t="str">
        <f t="shared" si="1"/>
        <v xml:space="preserve"> </v>
      </c>
    </row>
    <row r="54" spans="1:10" x14ac:dyDescent="0.2">
      <c r="B54" s="171" t="s">
        <v>94</v>
      </c>
      <c r="C54" s="172" t="s">
        <v>131</v>
      </c>
      <c r="D54" s="172"/>
      <c r="E54" s="172"/>
      <c r="F54" s="166">
        <v>450</v>
      </c>
      <c r="G54" s="169" t="s">
        <v>96</v>
      </c>
      <c r="H54" s="173">
        <v>120</v>
      </c>
      <c r="I54" s="165" t="s">
        <v>97</v>
      </c>
      <c r="J54" s="160">
        <f t="shared" si="1"/>
        <v>54000</v>
      </c>
    </row>
    <row r="55" spans="1:10" ht="6" customHeight="1" x14ac:dyDescent="0.2">
      <c r="B55" s="146"/>
      <c r="F55" s="150"/>
      <c r="G55" s="174"/>
      <c r="H55" s="175"/>
      <c r="I55" s="146"/>
    </row>
    <row r="56" spans="1:10" x14ac:dyDescent="0.2">
      <c r="A56" s="142" t="s">
        <v>132</v>
      </c>
      <c r="B56" s="146"/>
      <c r="F56" s="150"/>
      <c r="G56" s="174"/>
      <c r="H56" s="175"/>
      <c r="I56" s="146"/>
    </row>
    <row r="57" spans="1:10" x14ac:dyDescent="0.2">
      <c r="B57" s="165" t="s">
        <v>133</v>
      </c>
      <c r="C57" s="157"/>
      <c r="D57" s="157"/>
      <c r="E57" s="157"/>
      <c r="F57" s="166"/>
      <c r="G57" s="167" t="s">
        <v>134</v>
      </c>
      <c r="H57" s="168">
        <v>300</v>
      </c>
      <c r="I57" s="165" t="s">
        <v>135</v>
      </c>
      <c r="J57" s="160" t="str">
        <f t="shared" ref="J57:J63" si="2">IF(F57&gt;0,F57*H57," ")</f>
        <v xml:space="preserve"> </v>
      </c>
    </row>
    <row r="58" spans="1:10" x14ac:dyDescent="0.2">
      <c r="B58" s="165" t="s">
        <v>136</v>
      </c>
      <c r="C58" s="157"/>
      <c r="D58" s="157"/>
      <c r="E58" s="157"/>
      <c r="F58" s="166"/>
      <c r="G58" s="167" t="s">
        <v>134</v>
      </c>
      <c r="H58" s="168">
        <v>350</v>
      </c>
      <c r="I58" s="165" t="s">
        <v>135</v>
      </c>
      <c r="J58" s="160" t="str">
        <f t="shared" si="2"/>
        <v xml:space="preserve"> </v>
      </c>
    </row>
    <row r="59" spans="1:10" x14ac:dyDescent="0.2">
      <c r="B59" s="165" t="s">
        <v>137</v>
      </c>
      <c r="C59" s="157"/>
      <c r="D59" s="157"/>
      <c r="E59" s="157"/>
      <c r="F59" s="166"/>
      <c r="G59" s="167" t="s">
        <v>134</v>
      </c>
      <c r="H59" s="168">
        <v>68</v>
      </c>
      <c r="I59" s="165" t="s">
        <v>135</v>
      </c>
      <c r="J59" s="160" t="str">
        <f t="shared" si="2"/>
        <v xml:space="preserve"> </v>
      </c>
    </row>
    <row r="60" spans="1:10" x14ac:dyDescent="0.2">
      <c r="B60" s="165" t="s">
        <v>138</v>
      </c>
      <c r="C60" s="157"/>
      <c r="D60" s="157"/>
      <c r="E60" s="157"/>
      <c r="F60" s="166"/>
      <c r="G60" s="167" t="s">
        <v>134</v>
      </c>
      <c r="H60" s="168">
        <v>300</v>
      </c>
      <c r="I60" s="165" t="s">
        <v>135</v>
      </c>
      <c r="J60" s="160" t="str">
        <f t="shared" si="2"/>
        <v xml:space="preserve"> </v>
      </c>
    </row>
    <row r="61" spans="1:10" x14ac:dyDescent="0.2">
      <c r="B61" s="165" t="s">
        <v>139</v>
      </c>
      <c r="C61" s="157"/>
      <c r="D61" s="157"/>
      <c r="E61" s="157"/>
      <c r="F61" s="166"/>
      <c r="G61" s="167" t="s">
        <v>99</v>
      </c>
      <c r="H61" s="168">
        <v>1850</v>
      </c>
      <c r="I61" s="165" t="s">
        <v>99</v>
      </c>
      <c r="J61" s="160" t="str">
        <f t="shared" si="2"/>
        <v xml:space="preserve"> </v>
      </c>
    </row>
    <row r="62" spans="1:10" x14ac:dyDescent="0.2">
      <c r="B62" s="165" t="s">
        <v>140</v>
      </c>
      <c r="C62" s="157"/>
      <c r="D62" s="157"/>
      <c r="E62" s="157"/>
      <c r="F62" s="166"/>
      <c r="G62" s="167" t="s">
        <v>121</v>
      </c>
      <c r="H62" s="168">
        <v>65</v>
      </c>
      <c r="I62" s="165" t="s">
        <v>122</v>
      </c>
      <c r="J62" s="160" t="str">
        <f t="shared" si="2"/>
        <v xml:space="preserve"> </v>
      </c>
    </row>
    <row r="63" spans="1:10" x14ac:dyDescent="0.2">
      <c r="B63" s="165" t="s">
        <v>94</v>
      </c>
      <c r="C63" s="157"/>
      <c r="D63" s="157"/>
      <c r="E63" s="157"/>
      <c r="F63" s="166"/>
      <c r="G63" s="167"/>
      <c r="H63" s="173"/>
      <c r="I63" s="165"/>
      <c r="J63" s="160" t="str">
        <f t="shared" si="2"/>
        <v xml:space="preserve"> </v>
      </c>
    </row>
    <row r="64" spans="1:10" ht="6" customHeight="1" x14ac:dyDescent="0.2">
      <c r="G64" s="176"/>
    </row>
    <row r="65" spans="1:10" x14ac:dyDescent="0.2">
      <c r="A65" s="142" t="s">
        <v>141</v>
      </c>
      <c r="B65" s="146"/>
      <c r="F65" s="150"/>
      <c r="G65" s="174"/>
      <c r="H65" s="175"/>
      <c r="I65" s="146"/>
    </row>
    <row r="66" spans="1:10" x14ac:dyDescent="0.2">
      <c r="B66" s="165" t="s">
        <v>142</v>
      </c>
      <c r="C66" s="157"/>
      <c r="D66" s="157"/>
      <c r="E66" s="157"/>
      <c r="F66" s="166"/>
      <c r="G66" s="167" t="s">
        <v>96</v>
      </c>
      <c r="H66" s="168">
        <v>480</v>
      </c>
      <c r="I66" s="165" t="s">
        <v>97</v>
      </c>
      <c r="J66" s="160" t="str">
        <f t="shared" ref="J66:J71" si="3">IF(F66&gt;0,F66*H66," ")</f>
        <v xml:space="preserve"> </v>
      </c>
    </row>
    <row r="67" spans="1:10" x14ac:dyDescent="0.2">
      <c r="B67" s="165" t="s">
        <v>143</v>
      </c>
      <c r="C67" s="157"/>
      <c r="D67" s="157"/>
      <c r="E67" s="157"/>
      <c r="F67" s="166"/>
      <c r="G67" s="167" t="s">
        <v>96</v>
      </c>
      <c r="H67" s="168">
        <v>225</v>
      </c>
      <c r="I67" s="165" t="s">
        <v>97</v>
      </c>
      <c r="J67" s="160" t="str">
        <f t="shared" si="3"/>
        <v xml:space="preserve"> </v>
      </c>
    </row>
    <row r="68" spans="1:10" x14ac:dyDescent="0.2">
      <c r="B68" s="165" t="s">
        <v>144</v>
      </c>
      <c r="C68" s="157"/>
      <c r="D68" s="157"/>
      <c r="E68" s="157"/>
      <c r="F68" s="166"/>
      <c r="G68" s="167" t="s">
        <v>96</v>
      </c>
      <c r="H68" s="168">
        <v>32</v>
      </c>
      <c r="I68" s="165" t="s">
        <v>97</v>
      </c>
      <c r="J68" s="160" t="str">
        <f t="shared" si="3"/>
        <v xml:space="preserve"> </v>
      </c>
    </row>
    <row r="69" spans="1:10" x14ac:dyDescent="0.2">
      <c r="B69" s="165" t="s">
        <v>145</v>
      </c>
      <c r="C69" s="157"/>
      <c r="D69" s="157"/>
      <c r="E69" s="157"/>
      <c r="F69" s="166"/>
      <c r="G69" s="167" t="s">
        <v>99</v>
      </c>
      <c r="H69" s="168">
        <v>600</v>
      </c>
      <c r="I69" s="165" t="s">
        <v>99</v>
      </c>
      <c r="J69" s="160" t="str">
        <f t="shared" si="3"/>
        <v xml:space="preserve"> </v>
      </c>
    </row>
    <row r="70" spans="1:10" x14ac:dyDescent="0.2">
      <c r="B70" s="165" t="s">
        <v>146</v>
      </c>
      <c r="C70" s="157"/>
      <c r="D70" s="157"/>
      <c r="E70" s="157"/>
      <c r="F70" s="166"/>
      <c r="G70" s="167" t="s">
        <v>147</v>
      </c>
      <c r="H70" s="173"/>
      <c r="I70" s="165" t="s">
        <v>147</v>
      </c>
      <c r="J70" s="160" t="str">
        <f t="shared" si="3"/>
        <v xml:space="preserve"> </v>
      </c>
    </row>
    <row r="71" spans="1:10" x14ac:dyDescent="0.2">
      <c r="B71" s="171" t="s">
        <v>94</v>
      </c>
      <c r="C71" s="172" t="s">
        <v>148</v>
      </c>
      <c r="D71" s="172"/>
      <c r="E71" s="172"/>
      <c r="F71" s="166">
        <v>1</v>
      </c>
      <c r="G71" s="169" t="s">
        <v>147</v>
      </c>
      <c r="H71" s="173">
        <v>125000</v>
      </c>
      <c r="I71" s="165" t="s">
        <v>147</v>
      </c>
      <c r="J71" s="160">
        <f t="shared" si="3"/>
        <v>125000</v>
      </c>
    </row>
    <row r="72" spans="1:10" ht="6" customHeight="1" x14ac:dyDescent="0.2">
      <c r="B72" s="146"/>
      <c r="F72" s="150"/>
      <c r="G72" s="174"/>
      <c r="H72" s="175"/>
      <c r="I72" s="146"/>
    </row>
    <row r="73" spans="1:10" x14ac:dyDescent="0.2">
      <c r="A73" s="142" t="s">
        <v>149</v>
      </c>
      <c r="B73" s="146"/>
      <c r="F73" s="150"/>
      <c r="G73" s="174"/>
      <c r="H73" s="175"/>
      <c r="I73" s="146"/>
    </row>
    <row r="74" spans="1:10" x14ac:dyDescent="0.2">
      <c r="B74" s="165" t="s">
        <v>150</v>
      </c>
      <c r="C74" s="157"/>
      <c r="D74" s="157"/>
      <c r="E74" s="157"/>
      <c r="F74" s="166"/>
      <c r="G74" s="167" t="s">
        <v>70</v>
      </c>
      <c r="H74" s="168">
        <v>8</v>
      </c>
      <c r="I74" s="165" t="s">
        <v>89</v>
      </c>
      <c r="J74" s="160" t="str">
        <f t="shared" ref="J74:J81" si="4">IF(F74&gt;0,F74*H74," ")</f>
        <v xml:space="preserve"> </v>
      </c>
    </row>
    <row r="75" spans="1:10" x14ac:dyDescent="0.2">
      <c r="B75" s="165" t="s">
        <v>151</v>
      </c>
      <c r="C75" s="157"/>
      <c r="D75" s="157"/>
      <c r="E75" s="157"/>
      <c r="F75" s="166"/>
      <c r="G75" s="167" t="s">
        <v>96</v>
      </c>
      <c r="H75" s="168">
        <v>38</v>
      </c>
      <c r="I75" s="165" t="s">
        <v>97</v>
      </c>
      <c r="J75" s="160" t="str">
        <f t="shared" si="4"/>
        <v xml:space="preserve"> </v>
      </c>
    </row>
    <row r="76" spans="1:10" x14ac:dyDescent="0.2">
      <c r="B76" s="165" t="s">
        <v>152</v>
      </c>
      <c r="C76" s="157"/>
      <c r="D76" s="157"/>
      <c r="E76" s="157"/>
      <c r="F76" s="166"/>
      <c r="G76" s="167" t="s">
        <v>153</v>
      </c>
      <c r="H76" s="168">
        <v>1400</v>
      </c>
      <c r="I76" s="165" t="s">
        <v>154</v>
      </c>
      <c r="J76" s="160" t="str">
        <f t="shared" si="4"/>
        <v xml:space="preserve"> </v>
      </c>
    </row>
    <row r="77" spans="1:10" x14ac:dyDescent="0.2">
      <c r="B77" s="165" t="s">
        <v>155</v>
      </c>
      <c r="C77" s="157"/>
      <c r="D77" s="157"/>
      <c r="E77" s="157"/>
      <c r="F77" s="166"/>
      <c r="G77" s="167" t="s">
        <v>96</v>
      </c>
      <c r="H77" s="168">
        <v>21</v>
      </c>
      <c r="I77" s="165" t="s">
        <v>97</v>
      </c>
      <c r="J77" s="160" t="str">
        <f t="shared" si="4"/>
        <v xml:space="preserve"> </v>
      </c>
    </row>
    <row r="78" spans="1:10" x14ac:dyDescent="0.2">
      <c r="B78" s="165" t="s">
        <v>156</v>
      </c>
      <c r="C78" s="157"/>
      <c r="D78" s="157"/>
      <c r="E78" s="157"/>
      <c r="F78" s="166"/>
      <c r="G78" s="167" t="s">
        <v>99</v>
      </c>
      <c r="H78" s="168">
        <v>1800</v>
      </c>
      <c r="I78" s="165" t="s">
        <v>100</v>
      </c>
      <c r="J78" s="160" t="str">
        <f t="shared" si="4"/>
        <v xml:space="preserve"> </v>
      </c>
    </row>
    <row r="79" spans="1:10" x14ac:dyDescent="0.2">
      <c r="B79" s="165" t="s">
        <v>157</v>
      </c>
      <c r="C79" s="157"/>
      <c r="D79" s="157"/>
      <c r="E79" s="157"/>
      <c r="F79" s="166"/>
      <c r="G79" s="167" t="s">
        <v>147</v>
      </c>
      <c r="H79" s="173"/>
      <c r="I79" s="165" t="s">
        <v>147</v>
      </c>
      <c r="J79" s="160" t="str">
        <f t="shared" si="4"/>
        <v xml:space="preserve"> </v>
      </c>
    </row>
    <row r="80" spans="1:10" x14ac:dyDescent="0.2">
      <c r="B80" s="165" t="s">
        <v>59</v>
      </c>
      <c r="C80" s="157"/>
      <c r="D80" s="157"/>
      <c r="E80" s="157"/>
      <c r="F80" s="166"/>
      <c r="G80" s="167" t="s">
        <v>147</v>
      </c>
      <c r="H80" s="173"/>
      <c r="I80" s="165" t="s">
        <v>147</v>
      </c>
      <c r="J80" s="160" t="str">
        <f t="shared" si="4"/>
        <v xml:space="preserve"> </v>
      </c>
    </row>
    <row r="81" spans="1:10" x14ac:dyDescent="0.2">
      <c r="B81" s="165" t="s">
        <v>94</v>
      </c>
      <c r="C81" s="157"/>
      <c r="D81" s="157"/>
      <c r="E81" s="157"/>
      <c r="F81" s="166"/>
      <c r="G81" s="167"/>
      <c r="H81" s="173"/>
      <c r="I81" s="165"/>
      <c r="J81" s="160" t="str">
        <f t="shared" si="4"/>
        <v xml:space="preserve"> </v>
      </c>
    </row>
    <row r="82" spans="1:10" ht="6" customHeight="1" x14ac:dyDescent="0.2">
      <c r="B82" s="146"/>
      <c r="F82" s="150"/>
      <c r="G82" s="174"/>
      <c r="H82" s="175"/>
      <c r="I82" s="146"/>
    </row>
    <row r="83" spans="1:10" x14ac:dyDescent="0.2">
      <c r="A83" s="142" t="s">
        <v>158</v>
      </c>
      <c r="B83" s="146"/>
      <c r="F83" s="150"/>
      <c r="G83" s="174"/>
      <c r="H83" s="175"/>
      <c r="I83" s="146"/>
    </row>
    <row r="84" spans="1:10" x14ac:dyDescent="0.2">
      <c r="B84" s="171" t="s">
        <v>159</v>
      </c>
      <c r="C84" s="172"/>
      <c r="D84" s="172"/>
      <c r="E84" s="172"/>
      <c r="F84" s="166">
        <v>1</v>
      </c>
      <c r="G84" s="167" t="s">
        <v>147</v>
      </c>
      <c r="H84" s="173">
        <v>200000</v>
      </c>
      <c r="I84" s="165" t="s">
        <v>147</v>
      </c>
      <c r="J84" s="160">
        <f t="shared" ref="J84:J89" si="5">IF(F84&gt;0,F84*H84," ")</f>
        <v>200000</v>
      </c>
    </row>
    <row r="85" spans="1:10" x14ac:dyDescent="0.2">
      <c r="B85" s="165" t="s">
        <v>160</v>
      </c>
      <c r="C85" s="157"/>
      <c r="D85" s="157"/>
      <c r="E85" s="157"/>
      <c r="F85" s="166"/>
      <c r="G85" s="167" t="s">
        <v>99</v>
      </c>
      <c r="H85" s="168">
        <v>150000</v>
      </c>
      <c r="I85" s="165" t="s">
        <v>99</v>
      </c>
      <c r="J85" s="160" t="str">
        <f t="shared" si="5"/>
        <v xml:space="preserve"> </v>
      </c>
    </row>
    <row r="86" spans="1:10" x14ac:dyDescent="0.2">
      <c r="B86" s="165" t="s">
        <v>161</v>
      </c>
      <c r="C86" s="157"/>
      <c r="D86" s="157"/>
      <c r="E86" s="157"/>
      <c r="F86" s="166"/>
      <c r="G86" s="167" t="s">
        <v>162</v>
      </c>
      <c r="H86" s="168">
        <v>18000</v>
      </c>
      <c r="I86" s="165" t="s">
        <v>163</v>
      </c>
      <c r="J86" s="160" t="str">
        <f t="shared" si="5"/>
        <v xml:space="preserve"> </v>
      </c>
    </row>
    <row r="87" spans="1:10" x14ac:dyDescent="0.2">
      <c r="B87" s="165" t="s">
        <v>164</v>
      </c>
      <c r="C87" s="157"/>
      <c r="D87" s="157"/>
      <c r="E87" s="157"/>
      <c r="F87" s="166"/>
      <c r="G87" s="167" t="s">
        <v>147</v>
      </c>
      <c r="H87" s="173"/>
      <c r="I87" s="165" t="s">
        <v>147</v>
      </c>
      <c r="J87" s="160" t="str">
        <f t="shared" si="5"/>
        <v xml:space="preserve"> </v>
      </c>
    </row>
    <row r="88" spans="1:10" x14ac:dyDescent="0.2">
      <c r="B88" s="165" t="s">
        <v>165</v>
      </c>
      <c r="C88" s="157"/>
      <c r="D88" s="157"/>
      <c r="E88" s="157"/>
      <c r="F88" s="166"/>
      <c r="G88" s="167" t="s">
        <v>147</v>
      </c>
      <c r="H88" s="173"/>
      <c r="I88" s="165" t="s">
        <v>147</v>
      </c>
      <c r="J88" s="160" t="str">
        <f t="shared" si="5"/>
        <v xml:space="preserve"> </v>
      </c>
    </row>
    <row r="89" spans="1:10" x14ac:dyDescent="0.2">
      <c r="B89" s="165" t="s">
        <v>94</v>
      </c>
      <c r="C89" s="157"/>
      <c r="D89" s="157"/>
      <c r="E89" s="157"/>
      <c r="F89" s="166"/>
      <c r="G89" s="167"/>
      <c r="H89" s="173"/>
      <c r="I89" s="165"/>
      <c r="J89" s="160" t="str">
        <f t="shared" si="5"/>
        <v xml:space="preserve"> </v>
      </c>
    </row>
    <row r="90" spans="1:10" ht="6" customHeight="1" x14ac:dyDescent="0.2">
      <c r="A90" s="157"/>
      <c r="B90" s="157"/>
      <c r="C90" s="157"/>
      <c r="D90" s="157"/>
      <c r="E90" s="157"/>
      <c r="F90" s="158"/>
      <c r="G90" s="177"/>
      <c r="H90" s="159"/>
      <c r="I90" s="178"/>
      <c r="J90" s="160"/>
    </row>
    <row r="91" spans="1:10" x14ac:dyDescent="0.2">
      <c r="A91" s="157" t="s">
        <v>166</v>
      </c>
      <c r="B91" s="157"/>
      <c r="C91" s="157"/>
      <c r="D91" s="157"/>
      <c r="E91" s="157"/>
      <c r="F91" s="158">
        <v>10</v>
      </c>
      <c r="G91" s="179" t="s">
        <v>167</v>
      </c>
      <c r="H91" s="159">
        <f>ROUND(SUM(J11:J89),-3)</f>
        <v>1582000</v>
      </c>
      <c r="I91" s="157"/>
      <c r="J91" s="160">
        <f>ROUND((F91*H91)/100,-3)</f>
        <v>158000</v>
      </c>
    </row>
    <row r="92" spans="1:10" x14ac:dyDescent="0.2">
      <c r="A92" s="157" t="s">
        <v>168</v>
      </c>
      <c r="B92" s="157"/>
      <c r="C92" s="157"/>
      <c r="D92" s="157"/>
      <c r="E92" s="157"/>
      <c r="F92" s="158">
        <v>5</v>
      </c>
      <c r="G92" s="179" t="s">
        <v>167</v>
      </c>
      <c r="H92" s="159">
        <f>ROUND(SUM(J11:J91),-3)</f>
        <v>1740000</v>
      </c>
      <c r="I92" s="157"/>
      <c r="J92" s="160">
        <f>ROUND((F92*H92)/100,-3)</f>
        <v>87000</v>
      </c>
    </row>
    <row r="93" spans="1:10" x14ac:dyDescent="0.2">
      <c r="A93" s="183" t="s">
        <v>172</v>
      </c>
      <c r="B93" s="157"/>
      <c r="C93" s="157"/>
      <c r="D93" s="157"/>
      <c r="E93" s="157"/>
      <c r="F93" s="158">
        <v>2.5</v>
      </c>
      <c r="G93" s="179" t="s">
        <v>167</v>
      </c>
      <c r="H93" s="159">
        <f>ROUND(SUM(J11:J92),-3)</f>
        <v>1827000</v>
      </c>
      <c r="I93" s="157"/>
      <c r="J93" s="160">
        <f>ROUND((F93*H93)/100,-3)</f>
        <v>46000</v>
      </c>
    </row>
    <row r="94" spans="1:10" ht="6" customHeight="1" x14ac:dyDescent="0.2"/>
    <row r="95" spans="1:10" x14ac:dyDescent="0.2">
      <c r="A95" s="180" t="s">
        <v>169</v>
      </c>
      <c r="G95" s="164" t="s">
        <v>170</v>
      </c>
      <c r="H95" s="181"/>
      <c r="I95" s="153"/>
      <c r="J95" s="164">
        <f>ROUND(SUM(J11:J93),-3)</f>
        <v>1873000</v>
      </c>
    </row>
  </sheetData>
  <mergeCells count="2">
    <mergeCell ref="B1:I1"/>
    <mergeCell ref="B2:I2"/>
  </mergeCells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activeCell="G46" sqref="G46"/>
    </sheetView>
  </sheetViews>
  <sheetFormatPr defaultRowHeight="12.75" x14ac:dyDescent="0.2"/>
  <cols>
    <col min="1" max="1" width="5.42578125" style="50" bestFit="1" customWidth="1"/>
    <col min="2" max="2" width="13.85546875" style="11" customWidth="1"/>
    <col min="3" max="3" width="2" style="6" customWidth="1"/>
    <col min="4" max="4" width="61.28515625" style="6" bestFit="1" customWidth="1"/>
    <col min="5" max="5" width="11.140625" style="65" bestFit="1" customWidth="1"/>
    <col min="6" max="6" width="6.28515625" style="11" bestFit="1" customWidth="1"/>
    <col min="7" max="7" width="13.7109375" style="83" customWidth="1"/>
    <col min="8" max="8" width="2" style="34" customWidth="1"/>
    <col min="9" max="9" width="22.7109375" style="3" bestFit="1" customWidth="1"/>
    <col min="10" max="10" width="1.5703125" style="3" customWidth="1"/>
    <col min="11" max="11" width="13.42578125" style="2" bestFit="1" customWidth="1"/>
    <col min="12" max="12" width="2.28515625" style="2" bestFit="1" customWidth="1"/>
    <col min="13" max="13" width="9.140625" style="3"/>
    <col min="14" max="14" width="21.7109375" style="3" bestFit="1" customWidth="1"/>
    <col min="15" max="15" width="9.5703125" style="3" bestFit="1" customWidth="1"/>
    <col min="16" max="16384" width="9.140625" style="3"/>
  </cols>
  <sheetData>
    <row r="1" spans="1:18" ht="15.75" x14ac:dyDescent="0.25">
      <c r="A1" s="184" t="s">
        <v>41</v>
      </c>
      <c r="B1" s="185"/>
      <c r="C1" s="1"/>
      <c r="D1" s="126" t="s">
        <v>55</v>
      </c>
      <c r="E1" s="2"/>
      <c r="J1" s="4"/>
      <c r="K1" s="3"/>
    </row>
    <row r="2" spans="1:18" ht="15" x14ac:dyDescent="0.2">
      <c r="A2" s="49"/>
      <c r="B2" s="2"/>
      <c r="C2" s="1"/>
      <c r="D2" s="3"/>
      <c r="E2" s="2"/>
      <c r="F2" s="2"/>
      <c r="G2" s="18"/>
      <c r="H2" s="5"/>
      <c r="J2" s="4"/>
      <c r="K2" s="3"/>
    </row>
    <row r="3" spans="1:18" s="38" customFormat="1" ht="15" x14ac:dyDescent="0.2">
      <c r="A3" s="52"/>
      <c r="B3" s="35"/>
      <c r="C3" s="77"/>
      <c r="D3" s="45"/>
      <c r="E3" s="78"/>
      <c r="F3" s="78"/>
      <c r="G3" s="81"/>
      <c r="H3" s="45"/>
      <c r="I3" s="47"/>
      <c r="J3" s="46"/>
      <c r="K3" s="3"/>
      <c r="L3" s="2"/>
      <c r="M3" s="3"/>
      <c r="N3" s="3"/>
      <c r="O3" s="3"/>
      <c r="P3" s="3"/>
      <c r="Q3" s="3"/>
    </row>
    <row r="4" spans="1:18" s="38" customFormat="1" ht="15" x14ac:dyDescent="0.2">
      <c r="A4" s="52"/>
      <c r="B4" s="35"/>
      <c r="C4" s="36"/>
      <c r="D4" s="109"/>
      <c r="E4" s="78"/>
      <c r="F4" s="78"/>
      <c r="G4" s="81"/>
      <c r="H4" s="56"/>
      <c r="I4" s="81"/>
      <c r="J4" s="4"/>
      <c r="K4" s="3"/>
      <c r="L4" s="2"/>
      <c r="M4" s="3"/>
    </row>
    <row r="5" spans="1:18" s="38" customFormat="1" ht="15.75" thickBot="1" x14ac:dyDescent="0.25">
      <c r="A5" s="51"/>
      <c r="B5" s="2"/>
      <c r="C5" s="1" t="s">
        <v>25</v>
      </c>
      <c r="D5" s="3"/>
      <c r="E5" s="2"/>
      <c r="F5" s="2"/>
      <c r="G5" s="18"/>
      <c r="H5" s="5"/>
      <c r="I5" s="4"/>
      <c r="J5" s="4"/>
      <c r="K5" s="3"/>
      <c r="L5" s="2"/>
      <c r="M5" s="3"/>
      <c r="N5" s="48"/>
    </row>
    <row r="6" spans="1:18" s="38" customFormat="1" ht="15" x14ac:dyDescent="0.2">
      <c r="A6" s="51">
        <v>1</v>
      </c>
      <c r="B6" s="35">
        <v>3070200</v>
      </c>
      <c r="C6" s="36"/>
      <c r="D6" s="37" t="s">
        <v>56</v>
      </c>
      <c r="E6" s="53">
        <v>33</v>
      </c>
      <c r="F6" s="53" t="s">
        <v>57</v>
      </c>
      <c r="G6" s="79">
        <v>250</v>
      </c>
      <c r="H6" s="45"/>
      <c r="I6" s="39">
        <f>E6*G6</f>
        <v>8250</v>
      </c>
      <c r="J6" s="40"/>
      <c r="K6" s="3"/>
      <c r="L6" s="2"/>
      <c r="M6" s="3"/>
    </row>
    <row r="7" spans="1:18" s="38" customFormat="1" ht="15.75" thickBot="1" x14ac:dyDescent="0.25">
      <c r="A7" s="51">
        <v>2</v>
      </c>
      <c r="B7" s="35">
        <v>2050016</v>
      </c>
      <c r="C7" s="36"/>
      <c r="D7" s="43" t="s">
        <v>58</v>
      </c>
      <c r="E7" s="136">
        <v>1225</v>
      </c>
      <c r="F7" s="136" t="s">
        <v>17</v>
      </c>
      <c r="G7" s="82">
        <v>6</v>
      </c>
      <c r="H7" s="45"/>
      <c r="I7" s="44">
        <f>E7*G7</f>
        <v>7350</v>
      </c>
      <c r="J7" s="40"/>
      <c r="K7" s="3"/>
      <c r="L7" s="2"/>
      <c r="M7" s="3"/>
    </row>
    <row r="8" spans="1:18" s="38" customFormat="1" ht="15" x14ac:dyDescent="0.2">
      <c r="A8" s="51"/>
      <c r="B8" s="35"/>
      <c r="C8" s="36"/>
      <c r="D8" s="45"/>
      <c r="E8" s="78"/>
      <c r="F8" s="78"/>
      <c r="G8" s="81"/>
      <c r="H8" s="45"/>
      <c r="I8" s="47"/>
      <c r="J8" s="40"/>
      <c r="K8" s="3"/>
      <c r="L8" s="2"/>
      <c r="M8" s="3"/>
    </row>
    <row r="9" spans="1:18" s="38" customFormat="1" ht="15.75" thickBot="1" x14ac:dyDescent="0.25">
      <c r="A9" s="51"/>
      <c r="B9" s="2"/>
      <c r="C9" s="1" t="s">
        <v>28</v>
      </c>
      <c r="D9" s="3"/>
      <c r="E9" s="2"/>
      <c r="F9" s="2"/>
      <c r="G9" s="18"/>
      <c r="H9" s="5"/>
      <c r="I9" s="4"/>
      <c r="J9" s="40"/>
      <c r="K9" s="3"/>
      <c r="L9" s="2"/>
      <c r="M9" s="3"/>
    </row>
    <row r="10" spans="1:18" s="38" customFormat="1" ht="15.75" thickBot="1" x14ac:dyDescent="0.25">
      <c r="A10" s="51">
        <v>3</v>
      </c>
      <c r="B10" s="35">
        <v>4020004</v>
      </c>
      <c r="C10" s="36"/>
      <c r="D10" s="43" t="s">
        <v>62</v>
      </c>
      <c r="E10" s="53">
        <v>1700</v>
      </c>
      <c r="F10" s="53" t="s">
        <v>18</v>
      </c>
      <c r="G10" s="79">
        <v>28</v>
      </c>
      <c r="H10" s="45"/>
      <c r="I10" s="39">
        <f>E10*G10</f>
        <v>47600</v>
      </c>
      <c r="J10" s="40"/>
      <c r="K10" s="3"/>
      <c r="L10" s="2"/>
      <c r="M10" s="3"/>
    </row>
    <row r="11" spans="1:18" s="38" customFormat="1" ht="15" x14ac:dyDescent="0.2">
      <c r="A11" s="51">
        <v>4</v>
      </c>
      <c r="B11" s="35">
        <v>4030005</v>
      </c>
      <c r="C11" s="36"/>
      <c r="D11" s="137" t="s">
        <v>61</v>
      </c>
      <c r="E11" s="138">
        <v>7</v>
      </c>
      <c r="F11" s="138" t="s">
        <v>48</v>
      </c>
      <c r="G11" s="139">
        <v>1300</v>
      </c>
      <c r="H11" s="45"/>
      <c r="I11" s="39">
        <f>E11*G11</f>
        <v>9100</v>
      </c>
      <c r="J11" s="40"/>
      <c r="K11" s="3"/>
      <c r="L11" s="2"/>
      <c r="M11" s="3"/>
    </row>
    <row r="12" spans="1:18" s="38" customFormat="1" ht="15.75" thickBot="1" x14ac:dyDescent="0.25">
      <c r="A12" s="51">
        <v>5</v>
      </c>
      <c r="B12" s="35">
        <v>4027001</v>
      </c>
      <c r="C12" s="36"/>
      <c r="D12" s="43" t="s">
        <v>60</v>
      </c>
      <c r="E12" s="136">
        <v>1300</v>
      </c>
      <c r="F12" s="136" t="s">
        <v>18</v>
      </c>
      <c r="G12" s="82">
        <v>25</v>
      </c>
      <c r="H12" s="45"/>
      <c r="I12" s="44">
        <f>E12*G12</f>
        <v>32500</v>
      </c>
      <c r="J12" s="40"/>
      <c r="K12" s="3"/>
      <c r="L12" s="2"/>
      <c r="M12" s="3"/>
    </row>
    <row r="13" spans="1:18" s="38" customFormat="1" ht="15" x14ac:dyDescent="0.2">
      <c r="A13" s="52"/>
      <c r="B13" s="35"/>
      <c r="C13" s="36"/>
      <c r="D13" s="45"/>
      <c r="E13" s="69"/>
      <c r="F13" s="56"/>
      <c r="G13" s="81"/>
      <c r="H13" s="45"/>
      <c r="I13" s="47"/>
      <c r="J13" s="66"/>
      <c r="K13" s="3"/>
      <c r="L13" s="2"/>
      <c r="M13" s="3"/>
      <c r="O13" s="3"/>
      <c r="P13" s="3"/>
      <c r="Q13" s="3"/>
    </row>
    <row r="14" spans="1:18" s="38" customFormat="1" ht="15.75" thickBot="1" x14ac:dyDescent="0.25">
      <c r="A14" s="52"/>
      <c r="B14" s="35"/>
      <c r="C14" s="1" t="s">
        <v>26</v>
      </c>
      <c r="D14" s="45"/>
      <c r="E14" s="69"/>
      <c r="F14" s="56"/>
      <c r="G14" s="81"/>
      <c r="H14" s="45"/>
      <c r="I14" s="47"/>
      <c r="J14" s="40"/>
      <c r="K14" s="3"/>
      <c r="L14" s="2"/>
      <c r="M14" s="3"/>
      <c r="R14" s="48"/>
    </row>
    <row r="15" spans="1:18" s="48" customFormat="1" ht="15.75" thickBot="1" x14ac:dyDescent="0.25">
      <c r="A15" s="52">
        <v>6</v>
      </c>
      <c r="B15" s="35">
        <v>3020016</v>
      </c>
      <c r="C15" s="1"/>
      <c r="D15" s="37" t="s">
        <v>24</v>
      </c>
      <c r="E15" s="71">
        <v>5480</v>
      </c>
      <c r="F15" s="54" t="s">
        <v>16</v>
      </c>
      <c r="G15" s="79">
        <v>4.5</v>
      </c>
      <c r="H15" s="45"/>
      <c r="I15" s="39">
        <f>E15*G15</f>
        <v>24660</v>
      </c>
      <c r="J15" s="40"/>
      <c r="K15" s="3"/>
      <c r="L15" s="2"/>
      <c r="M15" s="3"/>
      <c r="N15" s="38"/>
      <c r="O15" s="3"/>
      <c r="P15" s="3"/>
      <c r="Q15" s="3"/>
      <c r="R15" s="38"/>
    </row>
    <row r="16" spans="1:18" s="48" customFormat="1" ht="15" x14ac:dyDescent="0.2">
      <c r="A16" s="52">
        <v>7</v>
      </c>
      <c r="B16" s="35">
        <v>2050010</v>
      </c>
      <c r="C16" s="1"/>
      <c r="D16" s="132" t="s">
        <v>3</v>
      </c>
      <c r="E16" s="133">
        <v>610</v>
      </c>
      <c r="F16" s="134" t="s">
        <v>17</v>
      </c>
      <c r="G16" s="135">
        <v>4.5</v>
      </c>
      <c r="H16" s="45"/>
      <c r="I16" s="39">
        <f>E16*G16</f>
        <v>2745</v>
      </c>
      <c r="J16" s="40"/>
      <c r="K16" s="3"/>
      <c r="L16" s="2"/>
      <c r="M16" s="3"/>
      <c r="N16" s="38"/>
      <c r="O16" s="3"/>
      <c r="P16" s="3"/>
      <c r="Q16" s="3"/>
      <c r="R16" s="38"/>
    </row>
    <row r="17" spans="1:19" s="38" customFormat="1" ht="15" x14ac:dyDescent="0.2">
      <c r="A17" s="52">
        <v>8</v>
      </c>
      <c r="B17" s="35">
        <v>5020703</v>
      </c>
      <c r="C17" s="1"/>
      <c r="D17" s="41" t="s">
        <v>43</v>
      </c>
      <c r="E17" s="70">
        <v>603</v>
      </c>
      <c r="F17" s="55" t="s">
        <v>19</v>
      </c>
      <c r="G17" s="80">
        <v>85</v>
      </c>
      <c r="H17" s="45"/>
      <c r="I17" s="42">
        <f>E17*G17</f>
        <v>51255</v>
      </c>
      <c r="J17" s="40"/>
      <c r="K17" s="2"/>
      <c r="L17" s="2"/>
      <c r="M17" s="3"/>
    </row>
    <row r="18" spans="1:19" s="38" customFormat="1" ht="15" x14ac:dyDescent="0.2">
      <c r="A18" s="52">
        <v>9</v>
      </c>
      <c r="B18" s="35">
        <v>8160051</v>
      </c>
      <c r="C18" s="1"/>
      <c r="D18" s="41" t="s">
        <v>46</v>
      </c>
      <c r="E18" s="70">
        <v>1096</v>
      </c>
      <c r="F18" s="55" t="s">
        <v>16</v>
      </c>
      <c r="G18" s="80">
        <v>2.5</v>
      </c>
      <c r="H18" s="45"/>
      <c r="I18" s="42">
        <f>E18*G18</f>
        <v>2740</v>
      </c>
      <c r="J18" s="40"/>
      <c r="K18" s="16"/>
      <c r="L18" s="2"/>
      <c r="M18" s="3"/>
      <c r="N18" s="48"/>
      <c r="P18" s="3"/>
      <c r="Q18" s="3"/>
    </row>
    <row r="19" spans="1:19" s="38" customFormat="1" ht="15.75" thickBot="1" x14ac:dyDescent="0.25">
      <c r="A19" s="52"/>
      <c r="B19" s="35"/>
      <c r="C19" s="36"/>
      <c r="E19" s="35"/>
      <c r="F19" s="35"/>
      <c r="G19" s="84"/>
      <c r="H19" s="67"/>
      <c r="I19" s="66"/>
      <c r="J19" s="40"/>
      <c r="K19" s="3"/>
      <c r="L19" s="2"/>
      <c r="M19" s="3"/>
    </row>
    <row r="20" spans="1:19" s="48" customFormat="1" ht="15.75" thickBot="1" x14ac:dyDescent="0.25">
      <c r="A20" s="3"/>
      <c r="B20" s="2"/>
      <c r="C20" s="12"/>
      <c r="D20" s="3"/>
      <c r="E20" s="16"/>
      <c r="F20" s="16"/>
      <c r="G20" s="85"/>
      <c r="H20" s="3"/>
      <c r="I20" s="13">
        <f>SUM(I3:I19)</f>
        <v>186200</v>
      </c>
      <c r="J20" s="40"/>
      <c r="K20" s="2"/>
      <c r="L20" s="2"/>
      <c r="M20" s="3"/>
      <c r="O20" s="38"/>
      <c r="P20" s="3"/>
      <c r="Q20" s="3"/>
      <c r="R20" s="38"/>
      <c r="S20" s="38"/>
    </row>
    <row r="21" spans="1:19" s="38" customFormat="1" x14ac:dyDescent="0.2">
      <c r="A21" s="3"/>
      <c r="B21" s="2"/>
      <c r="C21" s="6"/>
      <c r="D21" s="3"/>
      <c r="E21" s="2"/>
      <c r="F21" s="2"/>
      <c r="G21" s="86"/>
      <c r="H21" s="3"/>
      <c r="I21" s="14"/>
      <c r="J21" s="8"/>
      <c r="K21" s="2"/>
      <c r="L21" s="2"/>
      <c r="M21" s="3"/>
      <c r="N21" s="48"/>
    </row>
    <row r="22" spans="1:19" s="38" customFormat="1" ht="18.75" x14ac:dyDescent="0.3">
      <c r="A22" s="3"/>
      <c r="B22" s="2"/>
      <c r="C22" s="12"/>
      <c r="D22" s="3"/>
      <c r="E22" s="2"/>
      <c r="F22" s="2"/>
      <c r="G22" s="87" t="s">
        <v>23</v>
      </c>
      <c r="H22" s="3" t="s">
        <v>2</v>
      </c>
      <c r="I22" s="15">
        <f>I20</f>
        <v>186200</v>
      </c>
      <c r="J22" s="8"/>
      <c r="K22" s="2"/>
      <c r="L22" s="2"/>
      <c r="M22" s="3"/>
    </row>
    <row r="23" spans="1:19" s="38" customFormat="1" ht="19.5" thickBot="1" x14ac:dyDescent="0.35">
      <c r="A23" s="3"/>
      <c r="B23" s="2"/>
      <c r="C23" s="12"/>
      <c r="D23" s="3"/>
      <c r="E23" s="2"/>
      <c r="F23" s="2"/>
      <c r="G23" s="87"/>
      <c r="H23" s="3"/>
      <c r="I23" s="15"/>
      <c r="J23" s="8"/>
      <c r="K23" s="2"/>
      <c r="L23" s="2"/>
      <c r="M23" s="3"/>
      <c r="N23" s="48"/>
    </row>
    <row r="24" spans="1:19" s="38" customFormat="1" ht="15" x14ac:dyDescent="0.2">
      <c r="A24" s="3"/>
      <c r="B24" s="2"/>
      <c r="C24" s="12"/>
      <c r="D24" s="106" t="s">
        <v>30</v>
      </c>
      <c r="E24" s="57">
        <v>1</v>
      </c>
      <c r="F24" s="102" t="s">
        <v>0</v>
      </c>
      <c r="G24" s="88">
        <v>0.05</v>
      </c>
      <c r="H24" s="3"/>
      <c r="I24" s="98">
        <f>I22*G24</f>
        <v>9310</v>
      </c>
      <c r="J24" s="8"/>
      <c r="K24" s="2"/>
      <c r="L24" s="2"/>
      <c r="M24" s="3"/>
      <c r="N24" s="48"/>
    </row>
    <row r="25" spans="1:19" s="38" customFormat="1" ht="15" x14ac:dyDescent="0.2">
      <c r="A25" s="3"/>
      <c r="B25" s="2"/>
      <c r="C25" s="12"/>
      <c r="D25" s="107" t="s">
        <v>1</v>
      </c>
      <c r="E25" s="60"/>
      <c r="F25" s="101" t="s">
        <v>0</v>
      </c>
      <c r="G25" s="103">
        <v>0</v>
      </c>
      <c r="H25" s="3"/>
      <c r="I25" s="125">
        <f>I22*G25</f>
        <v>0</v>
      </c>
      <c r="J25" s="8"/>
      <c r="K25" s="2"/>
      <c r="L25" s="2"/>
      <c r="M25" s="3"/>
      <c r="O25" s="63"/>
      <c r="P25" s="63"/>
      <c r="Q25" s="63"/>
    </row>
    <row r="26" spans="1:19" s="38" customFormat="1" ht="15" x14ac:dyDescent="0.2">
      <c r="A26" s="3"/>
      <c r="B26" s="2"/>
      <c r="C26" s="12"/>
      <c r="D26" s="118" t="s">
        <v>22</v>
      </c>
      <c r="E26" s="119">
        <v>1</v>
      </c>
      <c r="F26" s="120" t="s">
        <v>0</v>
      </c>
      <c r="G26" s="121">
        <v>1.2500000000000001E-2</v>
      </c>
      <c r="H26" s="3"/>
      <c r="I26" s="99">
        <f>I22*G26</f>
        <v>2327.5</v>
      </c>
      <c r="J26" s="8"/>
      <c r="K26" s="2"/>
      <c r="L26" s="2"/>
      <c r="M26" s="3"/>
      <c r="O26" s="3"/>
      <c r="P26" s="3"/>
      <c r="Q26" s="3"/>
    </row>
    <row r="27" spans="1:19" s="38" customFormat="1" ht="15" x14ac:dyDescent="0.2">
      <c r="A27" s="3"/>
      <c r="B27" s="2"/>
      <c r="C27" s="12"/>
      <c r="D27" s="122" t="s">
        <v>59</v>
      </c>
      <c r="E27" s="123">
        <v>1</v>
      </c>
      <c r="F27" s="124" t="s">
        <v>0</v>
      </c>
      <c r="G27" s="103"/>
      <c r="H27" s="3"/>
      <c r="I27" s="99">
        <v>60000</v>
      </c>
      <c r="J27" s="8"/>
      <c r="K27" s="2"/>
      <c r="L27" s="2"/>
      <c r="M27" s="3"/>
    </row>
    <row r="28" spans="1:19" s="38" customFormat="1" ht="15.75" thickBot="1" x14ac:dyDescent="0.25">
      <c r="A28" s="3"/>
      <c r="B28" s="2"/>
      <c r="C28" s="12"/>
      <c r="D28" s="108" t="s">
        <v>38</v>
      </c>
      <c r="E28" s="105">
        <v>1</v>
      </c>
      <c r="F28" s="104" t="s">
        <v>0</v>
      </c>
      <c r="G28" s="89"/>
      <c r="H28" s="3"/>
      <c r="I28" s="99"/>
      <c r="J28" s="8"/>
      <c r="K28" s="2"/>
      <c r="L28" s="2"/>
      <c r="M28" s="3"/>
    </row>
    <row r="29" spans="1:19" s="38" customFormat="1" ht="15.75" thickBot="1" x14ac:dyDescent="0.25">
      <c r="A29" s="3"/>
      <c r="B29" s="2"/>
      <c r="C29" s="12"/>
      <c r="D29" s="3"/>
      <c r="E29" s="2"/>
      <c r="F29" s="2"/>
      <c r="G29" s="90" t="s">
        <v>6</v>
      </c>
      <c r="H29" s="17" t="s">
        <v>2</v>
      </c>
      <c r="I29" s="100">
        <f>SUM(I22:I28)</f>
        <v>257837.5</v>
      </c>
      <c r="J29" s="8"/>
      <c r="K29" s="2"/>
      <c r="L29" s="2"/>
      <c r="M29" s="3"/>
    </row>
    <row r="30" spans="1:19" s="38" customFormat="1" ht="15.75" thickBot="1" x14ac:dyDescent="0.25">
      <c r="A30" s="3"/>
      <c r="B30" s="2"/>
      <c r="C30" s="12"/>
      <c r="D30" s="3"/>
      <c r="E30" s="2"/>
      <c r="F30" s="2"/>
      <c r="G30" s="83"/>
      <c r="H30" s="3"/>
      <c r="I30" s="18"/>
      <c r="J30" s="8"/>
      <c r="K30" s="2"/>
      <c r="L30" s="2"/>
      <c r="M30" s="3"/>
    </row>
    <row r="31" spans="1:19" s="38" customFormat="1" ht="15.75" thickBot="1" x14ac:dyDescent="0.25">
      <c r="A31" s="3"/>
      <c r="B31" s="2"/>
      <c r="C31" s="12"/>
      <c r="D31" s="19" t="s">
        <v>36</v>
      </c>
      <c r="E31" s="73">
        <v>1</v>
      </c>
      <c r="F31" s="58"/>
      <c r="G31" s="91">
        <v>0.1</v>
      </c>
      <c r="H31" s="3" t="s">
        <v>2</v>
      </c>
      <c r="I31" s="20">
        <f>I29*(1+G31)</f>
        <v>283621.25</v>
      </c>
      <c r="J31" s="8"/>
      <c r="K31" s="2"/>
      <c r="L31" s="2"/>
      <c r="M31" s="3"/>
      <c r="N31" s="48"/>
    </row>
    <row r="32" spans="1:19" s="38" customFormat="1" ht="15.75" thickBot="1" x14ac:dyDescent="0.25">
      <c r="A32" s="3"/>
      <c r="B32" s="2"/>
      <c r="C32" s="12"/>
      <c r="D32" s="21"/>
      <c r="E32" s="65"/>
      <c r="F32" s="59"/>
      <c r="G32" s="92"/>
      <c r="H32" s="3"/>
      <c r="I32" s="22"/>
      <c r="J32" s="8"/>
      <c r="K32" s="2"/>
      <c r="L32" s="2"/>
      <c r="M32" s="3"/>
    </row>
    <row r="33" spans="1:17" s="38" customFormat="1" ht="15" x14ac:dyDescent="0.2">
      <c r="A33" s="3"/>
      <c r="B33" s="2"/>
      <c r="C33" s="12"/>
      <c r="D33" s="23" t="s">
        <v>7</v>
      </c>
      <c r="E33" s="74">
        <f>ROUNDUP(I$36*0.1/95*0.5,0)</f>
        <v>3</v>
      </c>
      <c r="F33" s="57" t="s">
        <v>8</v>
      </c>
      <c r="G33" s="93" t="s">
        <v>9</v>
      </c>
      <c r="H33" s="3"/>
      <c r="I33" s="24">
        <f>75*ROUND(E33+0.5,0)</f>
        <v>300</v>
      </c>
      <c r="J33" s="8"/>
      <c r="K33" s="2"/>
      <c r="L33" s="2"/>
      <c r="M33" s="3"/>
      <c r="N33" s="48"/>
    </row>
    <row r="34" spans="1:17" s="38" customFormat="1" ht="15" x14ac:dyDescent="0.2">
      <c r="A34" s="3"/>
      <c r="B34" s="2"/>
      <c r="C34" s="12"/>
      <c r="D34" s="25" t="s">
        <v>10</v>
      </c>
      <c r="E34" s="75">
        <f>ROUNDUP(I$36*0.1/95*0.2,0)</f>
        <v>2</v>
      </c>
      <c r="F34" s="60" t="s">
        <v>8</v>
      </c>
      <c r="G34" s="94" t="s">
        <v>11</v>
      </c>
      <c r="H34" s="3"/>
      <c r="I34" s="26">
        <f>100*ROUND(E34,0)</f>
        <v>200</v>
      </c>
      <c r="J34" s="8"/>
      <c r="K34" s="2"/>
      <c r="L34" s="2"/>
      <c r="M34" s="3"/>
    </row>
    <row r="35" spans="1:17" s="38" customFormat="1" ht="15" x14ac:dyDescent="0.2">
      <c r="A35" s="3"/>
      <c r="B35" s="2"/>
      <c r="C35" s="12"/>
      <c r="D35" s="25" t="s">
        <v>12</v>
      </c>
      <c r="E35" s="75">
        <f>ROUNDUP(I$36*0.1/95*0.3,0)</f>
        <v>2</v>
      </c>
      <c r="F35" s="60" t="s">
        <v>8</v>
      </c>
      <c r="G35" s="94" t="s">
        <v>13</v>
      </c>
      <c r="H35" s="3"/>
      <c r="I35" s="26">
        <f>125*ROUND(E35+0.5,0)</f>
        <v>375</v>
      </c>
      <c r="J35" s="8"/>
      <c r="K35" s="2"/>
      <c r="L35" s="2"/>
      <c r="M35" s="3"/>
    </row>
    <row r="36" spans="1:17" s="38" customFormat="1" ht="15.75" thickBot="1" x14ac:dyDescent="0.25">
      <c r="A36" s="3"/>
      <c r="B36" s="2"/>
      <c r="C36" s="12"/>
      <c r="D36" s="27" t="s">
        <v>14</v>
      </c>
      <c r="E36" s="76"/>
      <c r="F36" s="61" t="s">
        <v>0</v>
      </c>
      <c r="G36" s="95">
        <v>0.02</v>
      </c>
      <c r="H36" s="3"/>
      <c r="I36" s="28">
        <f>$G36*I31</f>
        <v>5672.4250000000002</v>
      </c>
      <c r="J36" s="8"/>
      <c r="K36" s="2"/>
      <c r="L36" s="2"/>
      <c r="M36" s="3"/>
    </row>
    <row r="37" spans="1:17" s="38" customFormat="1" ht="15.75" thickBot="1" x14ac:dyDescent="0.25">
      <c r="A37" s="3"/>
      <c r="B37" s="2"/>
      <c r="C37" s="12"/>
      <c r="D37" s="1"/>
      <c r="E37" s="2"/>
      <c r="F37" s="62"/>
      <c r="G37" s="90" t="s">
        <v>6</v>
      </c>
      <c r="H37" s="29" t="s">
        <v>2</v>
      </c>
      <c r="I37" s="30">
        <f>SUM(I31:I36)</f>
        <v>290168.67499999999</v>
      </c>
      <c r="J37" s="8"/>
      <c r="K37" s="2"/>
      <c r="L37" s="2"/>
      <c r="M37" s="3"/>
      <c r="N37" s="63"/>
      <c r="O37" s="29"/>
      <c r="P37" s="29"/>
      <c r="Q37" s="29"/>
    </row>
    <row r="38" spans="1:17" s="38" customFormat="1" ht="15.75" thickBot="1" x14ac:dyDescent="0.25">
      <c r="A38" s="3"/>
      <c r="B38" s="2"/>
      <c r="C38" s="12"/>
      <c r="D38" s="1"/>
      <c r="E38" s="2"/>
      <c r="F38" s="62"/>
      <c r="G38" s="96"/>
      <c r="H38" s="3"/>
      <c r="I38" s="10"/>
      <c r="J38" s="8"/>
      <c r="K38" s="2"/>
      <c r="L38" s="2"/>
      <c r="M38" s="3"/>
      <c r="O38" s="3"/>
      <c r="P38" s="3"/>
      <c r="Q38" s="3"/>
    </row>
    <row r="39" spans="1:17" s="38" customFormat="1" ht="15.75" thickBot="1" x14ac:dyDescent="0.25">
      <c r="A39" s="3"/>
      <c r="B39" s="2"/>
      <c r="C39" s="12"/>
      <c r="D39" s="19" t="s">
        <v>15</v>
      </c>
      <c r="E39" s="73"/>
      <c r="F39" s="58" t="s">
        <v>0</v>
      </c>
      <c r="G39" s="91">
        <v>0.05</v>
      </c>
      <c r="H39" s="3"/>
      <c r="I39" s="31">
        <f>ROUND(I37*$G39,-1)</f>
        <v>14510</v>
      </c>
      <c r="J39" s="8"/>
      <c r="K39" s="2"/>
      <c r="L39" s="2"/>
      <c r="M39" s="3"/>
      <c r="O39" s="3"/>
      <c r="P39" s="3"/>
      <c r="Q39" s="3"/>
    </row>
    <row r="40" spans="1:17" s="38" customFormat="1" ht="15" x14ac:dyDescent="0.2">
      <c r="A40" s="3"/>
      <c r="B40" s="2"/>
      <c r="C40" s="12"/>
      <c r="D40" s="3"/>
      <c r="E40" s="2"/>
      <c r="F40" s="2"/>
      <c r="G40" s="18"/>
      <c r="H40" s="3"/>
      <c r="I40" s="8"/>
      <c r="J40" s="8"/>
      <c r="K40" s="2"/>
      <c r="L40" s="2"/>
      <c r="M40" s="3"/>
    </row>
    <row r="41" spans="1:17" s="38" customFormat="1" ht="19.5" x14ac:dyDescent="0.3">
      <c r="A41" s="3"/>
      <c r="B41" s="2"/>
      <c r="C41" s="12"/>
      <c r="D41" s="3"/>
      <c r="E41" s="2"/>
      <c r="F41" s="2"/>
      <c r="G41" s="97" t="s">
        <v>31</v>
      </c>
      <c r="H41" s="32" t="s">
        <v>2</v>
      </c>
      <c r="I41" s="33">
        <f>SUM(I37:I40)</f>
        <v>304678.67499999999</v>
      </c>
      <c r="J41" s="8"/>
      <c r="K41" s="2"/>
      <c r="L41" s="2"/>
      <c r="M41" s="3"/>
    </row>
    <row r="42" spans="1:17" s="38" customFormat="1" ht="15.75" thickBot="1" x14ac:dyDescent="0.25">
      <c r="A42" s="3"/>
      <c r="B42" s="2"/>
      <c r="C42" s="12"/>
      <c r="D42" s="3"/>
      <c r="E42" s="8"/>
      <c r="F42" s="8"/>
      <c r="G42" s="2"/>
      <c r="H42" s="2"/>
      <c r="I42" s="64"/>
      <c r="J42" s="8"/>
      <c r="K42" s="2"/>
      <c r="L42" s="2"/>
      <c r="M42" s="3"/>
      <c r="O42" s="3"/>
      <c r="P42" s="3"/>
      <c r="Q42" s="3"/>
    </row>
    <row r="43" spans="1:17" s="38" customFormat="1" ht="15.75" thickBot="1" x14ac:dyDescent="0.25">
      <c r="A43" s="3"/>
      <c r="B43" s="2"/>
      <c r="C43" s="2"/>
      <c r="D43" s="19" t="s">
        <v>33</v>
      </c>
      <c r="E43" s="73"/>
      <c r="F43" s="58" t="s">
        <v>0</v>
      </c>
      <c r="G43" s="91">
        <v>0</v>
      </c>
      <c r="H43" s="3"/>
      <c r="I43" s="31">
        <f>ROUND(I41*$G43,-1)</f>
        <v>0</v>
      </c>
      <c r="J43" s="6"/>
      <c r="K43" s="7"/>
    </row>
    <row r="44" spans="1:17" ht="15.75" thickBot="1" x14ac:dyDescent="0.25">
      <c r="A44" s="3"/>
      <c r="B44" s="2"/>
      <c r="C44" s="2"/>
      <c r="D44" s="19" t="s">
        <v>34</v>
      </c>
      <c r="E44" s="73"/>
      <c r="F44" s="58" t="s">
        <v>0</v>
      </c>
      <c r="G44" s="91">
        <v>0</v>
      </c>
      <c r="H44" s="3"/>
      <c r="I44" s="31">
        <f>G44*I41</f>
        <v>0</v>
      </c>
      <c r="K44" s="3"/>
      <c r="L44" s="3"/>
    </row>
    <row r="45" spans="1:17" ht="13.5" thickBot="1" x14ac:dyDescent="0.25">
      <c r="A45" s="3"/>
      <c r="B45" s="2"/>
      <c r="C45" s="2"/>
      <c r="D45" s="64"/>
      <c r="E45" s="3"/>
      <c r="F45" s="7"/>
      <c r="G45" s="2"/>
      <c r="H45" s="3"/>
      <c r="K45" s="3"/>
      <c r="L45" s="3"/>
    </row>
    <row r="46" spans="1:17" ht="15.75" thickBot="1" x14ac:dyDescent="0.25">
      <c r="A46" s="52"/>
      <c r="B46" s="35"/>
      <c r="C46" s="36"/>
      <c r="D46" s="112" t="s">
        <v>32</v>
      </c>
      <c r="E46" s="113"/>
      <c r="F46" s="114" t="s">
        <v>0</v>
      </c>
      <c r="G46" s="115"/>
      <c r="H46" s="38"/>
      <c r="I46" s="116"/>
      <c r="K46" s="3"/>
      <c r="L46" s="3"/>
    </row>
    <row r="47" spans="1:17" s="38" customFormat="1" x14ac:dyDescent="0.2">
      <c r="A47" s="3"/>
      <c r="B47" s="2"/>
      <c r="C47" s="2"/>
      <c r="D47" s="64"/>
      <c r="E47" s="3"/>
      <c r="F47" s="7"/>
      <c r="G47" s="2"/>
      <c r="H47" s="3"/>
      <c r="I47" s="3"/>
      <c r="J47" s="40"/>
      <c r="K47" s="3"/>
      <c r="L47" s="2"/>
      <c r="M47" s="9"/>
      <c r="O47" s="3"/>
      <c r="P47" s="3"/>
      <c r="Q47" s="3"/>
    </row>
    <row r="48" spans="1:17" ht="19.5" x14ac:dyDescent="0.3">
      <c r="A48" s="3"/>
      <c r="B48" s="2"/>
      <c r="C48" s="2"/>
      <c r="D48" s="64"/>
      <c r="E48" s="3"/>
      <c r="F48" s="7"/>
      <c r="G48" s="97" t="s">
        <v>35</v>
      </c>
      <c r="H48" s="3" t="s">
        <v>2</v>
      </c>
      <c r="I48" s="15">
        <f>I46+I44+I43+I41</f>
        <v>304678.67499999999</v>
      </c>
      <c r="K48" s="3"/>
      <c r="L48" s="3"/>
    </row>
    <row r="49" spans="1:12" ht="18.75" x14ac:dyDescent="0.3">
      <c r="A49" s="3"/>
      <c r="B49" s="2"/>
      <c r="C49" s="2"/>
      <c r="D49" s="2"/>
      <c r="E49" s="3"/>
      <c r="F49" s="7"/>
      <c r="G49" s="182" t="s">
        <v>171</v>
      </c>
      <c r="H49" s="3"/>
      <c r="I49" s="15">
        <f>I48*(1.025^2)</f>
        <v>320103.03292187495</v>
      </c>
      <c r="K49" s="3"/>
      <c r="L49" s="3"/>
    </row>
    <row r="50" spans="1:12" x14ac:dyDescent="0.2">
      <c r="A50" s="3"/>
      <c r="B50" s="2"/>
      <c r="C50" s="2"/>
      <c r="D50" s="64"/>
      <c r="E50" s="3"/>
      <c r="F50" s="7"/>
      <c r="G50" s="2"/>
      <c r="H50" s="3"/>
      <c r="K50" s="3"/>
      <c r="L50" s="3"/>
    </row>
    <row r="51" spans="1:12" x14ac:dyDescent="0.2">
      <c r="A51" s="3"/>
      <c r="B51" s="2"/>
      <c r="C51" s="2"/>
      <c r="D51" s="117" t="s">
        <v>40</v>
      </c>
      <c r="E51" s="3"/>
      <c r="F51" s="7"/>
      <c r="G51" s="2"/>
      <c r="H51" s="3"/>
      <c r="K51" s="3"/>
      <c r="L51" s="3"/>
    </row>
    <row r="52" spans="1:12" x14ac:dyDescent="0.2">
      <c r="K52" s="3"/>
      <c r="L52" s="3"/>
    </row>
  </sheetData>
  <mergeCells count="1">
    <mergeCell ref="A1:B1"/>
  </mergeCells>
  <phoneticPr fontId="8" type="noConversion"/>
  <pageMargins left="0.75" right="0.75" top="1" bottom="1" header="0.5" footer="0.5"/>
  <pageSetup scale="6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GridLines="0" tabSelected="1" topLeftCell="A13" zoomScale="80" zoomScaleNormal="80" workbookViewId="0">
      <selection activeCell="N42" sqref="N42"/>
    </sheetView>
  </sheetViews>
  <sheetFormatPr defaultRowHeight="12.75" x14ac:dyDescent="0.2"/>
  <cols>
    <col min="1" max="1" width="5.42578125" style="50" bestFit="1" customWidth="1"/>
    <col min="2" max="2" width="13.85546875" style="11" customWidth="1"/>
    <col min="3" max="3" width="2" style="6" customWidth="1"/>
    <col min="4" max="4" width="61.28515625" style="6" bestFit="1" customWidth="1"/>
    <col min="5" max="5" width="11.140625" style="65" bestFit="1" customWidth="1"/>
    <col min="6" max="6" width="6.28515625" style="11" bestFit="1" customWidth="1"/>
    <col min="7" max="7" width="13.7109375" style="83" customWidth="1"/>
    <col min="8" max="8" width="2" style="34" customWidth="1"/>
    <col min="9" max="9" width="22.7109375" style="3" bestFit="1" customWidth="1"/>
    <col min="10" max="10" width="1.5703125" style="3" customWidth="1"/>
    <col min="11" max="11" width="13.42578125" style="2" bestFit="1" customWidth="1"/>
    <col min="12" max="12" width="2.28515625" style="2" bestFit="1" customWidth="1"/>
    <col min="13" max="13" width="9.140625" style="3"/>
    <col min="14" max="14" width="21.7109375" style="3" bestFit="1" customWidth="1"/>
    <col min="15" max="15" width="9.5703125" style="3" bestFit="1" customWidth="1"/>
    <col min="16" max="16384" width="9.140625" style="3"/>
  </cols>
  <sheetData>
    <row r="1" spans="1:18" ht="15.75" x14ac:dyDescent="0.25">
      <c r="A1" s="184" t="s">
        <v>41</v>
      </c>
      <c r="B1" s="185"/>
      <c r="C1" s="1"/>
      <c r="D1" s="126" t="s">
        <v>53</v>
      </c>
      <c r="E1" s="2"/>
      <c r="J1" s="4"/>
      <c r="K1" s="3"/>
    </row>
    <row r="2" spans="1:18" ht="15" x14ac:dyDescent="0.2">
      <c r="A2" s="49"/>
      <c r="B2" s="2"/>
      <c r="C2" s="1"/>
      <c r="D2" s="3"/>
      <c r="E2" s="2"/>
      <c r="F2" s="2"/>
      <c r="G2" s="18"/>
      <c r="H2" s="5"/>
      <c r="J2" s="4"/>
      <c r="K2" s="3"/>
    </row>
    <row r="3" spans="1:18" s="38" customFormat="1" ht="15" x14ac:dyDescent="0.2">
      <c r="A3" s="52"/>
      <c r="B3" s="35"/>
      <c r="C3" s="77"/>
      <c r="D3" s="45"/>
      <c r="E3" s="78"/>
      <c r="F3" s="78"/>
      <c r="G3" s="81"/>
      <c r="H3" s="45"/>
      <c r="I3" s="47"/>
      <c r="J3" s="46"/>
      <c r="K3" s="3"/>
      <c r="L3" s="2"/>
      <c r="M3" s="3"/>
      <c r="N3" s="3"/>
      <c r="O3" s="3"/>
      <c r="P3" s="3"/>
      <c r="Q3" s="3"/>
    </row>
    <row r="4" spans="1:18" s="29" customFormat="1" ht="15.75" thickBot="1" x14ac:dyDescent="0.25">
      <c r="A4" s="52"/>
      <c r="B4" s="35"/>
      <c r="C4" s="36" t="s">
        <v>29</v>
      </c>
      <c r="D4" s="45"/>
      <c r="E4" s="69"/>
      <c r="F4" s="2" t="s">
        <v>20</v>
      </c>
      <c r="G4" s="18" t="s">
        <v>21</v>
      </c>
      <c r="H4" s="5"/>
      <c r="I4" s="127" t="s">
        <v>39</v>
      </c>
      <c r="J4" s="40"/>
      <c r="K4" s="3"/>
      <c r="L4" s="2"/>
      <c r="M4" s="3"/>
      <c r="N4" s="48"/>
      <c r="O4" s="38"/>
      <c r="P4" s="38"/>
      <c r="Q4" s="38"/>
    </row>
    <row r="5" spans="1:18" s="38" customFormat="1" ht="15.75" thickBot="1" x14ac:dyDescent="0.25">
      <c r="A5" s="52">
        <v>1</v>
      </c>
      <c r="B5" s="35"/>
      <c r="C5" s="36"/>
      <c r="D5" s="129" t="s">
        <v>28</v>
      </c>
      <c r="E5" s="130">
        <v>1</v>
      </c>
      <c r="F5" s="114" t="s">
        <v>0</v>
      </c>
      <c r="G5" s="115"/>
      <c r="I5" s="116">
        <v>75000</v>
      </c>
      <c r="J5" s="40"/>
      <c r="K5" s="3"/>
      <c r="L5" s="2"/>
      <c r="M5" s="9"/>
      <c r="O5" s="3"/>
      <c r="P5" s="3"/>
      <c r="Q5" s="3"/>
    </row>
    <row r="6" spans="1:18" s="38" customFormat="1" ht="15" x14ac:dyDescent="0.2">
      <c r="A6" s="52"/>
      <c r="B6" s="35"/>
      <c r="C6" s="36"/>
      <c r="D6" s="109"/>
      <c r="E6" s="78"/>
      <c r="F6" s="78"/>
      <c r="G6" s="81"/>
      <c r="H6" s="56"/>
      <c r="I6" s="81"/>
      <c r="J6" s="4"/>
      <c r="K6" s="3"/>
      <c r="L6" s="2"/>
      <c r="M6" s="3"/>
    </row>
    <row r="7" spans="1:18" s="38" customFormat="1" ht="15.75" thickBot="1" x14ac:dyDescent="0.25">
      <c r="A7" s="51"/>
      <c r="B7" s="2"/>
      <c r="C7" s="1" t="s">
        <v>25</v>
      </c>
      <c r="D7" s="3"/>
      <c r="E7" s="2"/>
      <c r="F7" s="2"/>
      <c r="G7" s="18"/>
      <c r="H7" s="5"/>
      <c r="I7" s="4"/>
      <c r="J7" s="4"/>
      <c r="K7" s="3"/>
      <c r="L7" s="2"/>
      <c r="M7" s="3"/>
      <c r="N7" s="48"/>
    </row>
    <row r="8" spans="1:18" s="38" customFormat="1" ht="15" x14ac:dyDescent="0.2">
      <c r="A8" s="51">
        <v>2</v>
      </c>
      <c r="B8" s="35">
        <v>2040011</v>
      </c>
      <c r="C8" s="36"/>
      <c r="D8" s="37" t="s">
        <v>5</v>
      </c>
      <c r="E8" s="53">
        <v>733</v>
      </c>
      <c r="F8" s="53" t="s">
        <v>16</v>
      </c>
      <c r="G8" s="79">
        <v>8</v>
      </c>
      <c r="I8" s="39">
        <f>E8*G8</f>
        <v>5864</v>
      </c>
      <c r="J8" s="40"/>
      <c r="K8" s="3"/>
      <c r="L8" s="2"/>
      <c r="M8" s="3"/>
    </row>
    <row r="9" spans="1:18" s="38" customFormat="1" ht="15.75" thickBot="1" x14ac:dyDescent="0.25">
      <c r="A9" s="51">
        <v>3</v>
      </c>
      <c r="B9" s="35">
        <v>2050016</v>
      </c>
      <c r="C9" s="36"/>
      <c r="D9" s="43" t="s">
        <v>4</v>
      </c>
      <c r="E9" s="72">
        <v>2200</v>
      </c>
      <c r="F9" s="110" t="s">
        <v>17</v>
      </c>
      <c r="G9" s="111">
        <v>6</v>
      </c>
      <c r="H9" s="45"/>
      <c r="I9" s="44">
        <f>E9*G9</f>
        <v>13200</v>
      </c>
      <c r="J9" s="40"/>
      <c r="K9" s="2"/>
      <c r="L9" s="2"/>
      <c r="M9" s="3"/>
      <c r="N9" s="48"/>
      <c r="P9" s="3"/>
      <c r="Q9" s="3"/>
    </row>
    <row r="10" spans="1:18" s="38" customFormat="1" ht="15" x14ac:dyDescent="0.2">
      <c r="A10" s="52"/>
      <c r="B10" s="35"/>
      <c r="C10" s="36"/>
      <c r="D10" s="45"/>
      <c r="E10" s="69"/>
      <c r="F10" s="56"/>
      <c r="G10" s="81"/>
      <c r="H10" s="45"/>
      <c r="I10" s="47"/>
      <c r="J10" s="66"/>
      <c r="K10" s="3"/>
      <c r="L10" s="2"/>
      <c r="M10" s="3"/>
      <c r="O10" s="3"/>
      <c r="P10" s="3"/>
      <c r="Q10" s="3"/>
    </row>
    <row r="11" spans="1:18" s="38" customFormat="1" ht="15.75" thickBot="1" x14ac:dyDescent="0.25">
      <c r="A11" s="52"/>
      <c r="B11" s="35"/>
      <c r="C11" s="1" t="s">
        <v>26</v>
      </c>
      <c r="D11" s="45"/>
      <c r="E11" s="69"/>
      <c r="F11" s="56"/>
      <c r="G11" s="81"/>
      <c r="H11" s="45"/>
      <c r="I11" s="47"/>
      <c r="J11" s="40"/>
      <c r="K11" s="3"/>
      <c r="L11" s="2"/>
      <c r="M11" s="3"/>
      <c r="R11" s="48"/>
    </row>
    <row r="12" spans="1:18" s="48" customFormat="1" ht="15" x14ac:dyDescent="0.2">
      <c r="A12" s="52">
        <v>4</v>
      </c>
      <c r="B12" s="35">
        <v>2050010</v>
      </c>
      <c r="C12" s="1"/>
      <c r="D12" s="37" t="s">
        <v>3</v>
      </c>
      <c r="E12" s="71">
        <v>47200</v>
      </c>
      <c r="F12" s="54" t="s">
        <v>17</v>
      </c>
      <c r="G12" s="79">
        <v>4.5</v>
      </c>
      <c r="H12" s="45"/>
      <c r="I12" s="39">
        <f>E12*G12</f>
        <v>212400</v>
      </c>
      <c r="J12" s="40"/>
      <c r="K12" s="3"/>
      <c r="L12" s="2"/>
      <c r="M12" s="3"/>
      <c r="N12" s="38"/>
      <c r="O12" s="3"/>
      <c r="P12" s="3"/>
      <c r="Q12" s="3"/>
      <c r="R12" s="38"/>
    </row>
    <row r="13" spans="1:18" s="38" customFormat="1" ht="15" x14ac:dyDescent="0.2">
      <c r="A13" s="52">
        <v>5</v>
      </c>
      <c r="B13" s="35">
        <v>3010002</v>
      </c>
      <c r="C13" s="36"/>
      <c r="D13" s="41" t="s">
        <v>27</v>
      </c>
      <c r="E13" s="70">
        <v>2520</v>
      </c>
      <c r="F13" s="55" t="s">
        <v>17</v>
      </c>
      <c r="G13" s="80">
        <v>10</v>
      </c>
      <c r="H13" s="45"/>
      <c r="I13" s="42">
        <f>E13*G13</f>
        <v>25200</v>
      </c>
      <c r="J13" s="40"/>
      <c r="K13" s="2"/>
      <c r="L13" s="2"/>
      <c r="M13" s="3"/>
    </row>
    <row r="14" spans="1:18" s="38" customFormat="1" ht="15" x14ac:dyDescent="0.2">
      <c r="A14" s="52">
        <v>6</v>
      </c>
      <c r="B14" s="35">
        <v>3020016</v>
      </c>
      <c r="C14" s="1"/>
      <c r="D14" s="41" t="s">
        <v>24</v>
      </c>
      <c r="E14" s="70">
        <v>10500</v>
      </c>
      <c r="F14" s="55" t="s">
        <v>16</v>
      </c>
      <c r="G14" s="80">
        <v>4.5</v>
      </c>
      <c r="H14" s="45"/>
      <c r="I14" s="42">
        <f t="shared" ref="I14:I24" si="0">E14*G14</f>
        <v>47250</v>
      </c>
      <c r="J14" s="40"/>
      <c r="K14" s="16"/>
      <c r="L14" s="2"/>
      <c r="M14" s="3"/>
      <c r="N14" s="48"/>
      <c r="P14" s="3"/>
      <c r="Q14" s="3"/>
    </row>
    <row r="15" spans="1:18" s="38" customFormat="1" ht="15" x14ac:dyDescent="0.2">
      <c r="A15" s="52">
        <v>7</v>
      </c>
      <c r="B15" s="35">
        <v>5020051</v>
      </c>
      <c r="C15" s="1"/>
      <c r="D15" s="41" t="s">
        <v>42</v>
      </c>
      <c r="E15" s="70">
        <v>1467</v>
      </c>
      <c r="F15" s="55" t="s">
        <v>19</v>
      </c>
      <c r="G15" s="80">
        <v>80</v>
      </c>
      <c r="H15" s="45"/>
      <c r="I15" s="42">
        <f t="shared" si="0"/>
        <v>117360</v>
      </c>
      <c r="J15" s="40"/>
      <c r="K15" s="16"/>
      <c r="L15" s="2"/>
      <c r="M15" s="3"/>
      <c r="N15" s="48"/>
      <c r="P15" s="3"/>
      <c r="Q15" s="3"/>
    </row>
    <row r="16" spans="1:18" s="38" customFormat="1" ht="15" x14ac:dyDescent="0.2">
      <c r="A16" s="52">
        <v>8</v>
      </c>
      <c r="B16" s="35">
        <v>5020703</v>
      </c>
      <c r="C16" s="1"/>
      <c r="D16" s="41" t="s">
        <v>43</v>
      </c>
      <c r="E16" s="70">
        <v>366</v>
      </c>
      <c r="F16" s="55" t="s">
        <v>19</v>
      </c>
      <c r="G16" s="80">
        <v>85</v>
      </c>
      <c r="H16" s="45"/>
      <c r="I16" s="42">
        <f t="shared" si="0"/>
        <v>31110</v>
      </c>
      <c r="J16" s="40"/>
      <c r="K16" s="16"/>
      <c r="L16" s="2"/>
      <c r="M16" s="3"/>
      <c r="N16" s="48"/>
      <c r="P16" s="3"/>
      <c r="Q16" s="3"/>
    </row>
    <row r="17" spans="1:19" s="38" customFormat="1" ht="15" x14ac:dyDescent="0.2">
      <c r="A17" s="52">
        <v>9</v>
      </c>
      <c r="B17" s="35">
        <v>8020025</v>
      </c>
      <c r="C17" s="36"/>
      <c r="D17" s="41" t="s">
        <v>44</v>
      </c>
      <c r="E17" s="68">
        <v>4000</v>
      </c>
      <c r="F17" s="68" t="s">
        <v>18</v>
      </c>
      <c r="G17" s="80">
        <v>15</v>
      </c>
      <c r="H17" s="45"/>
      <c r="I17" s="42">
        <f t="shared" si="0"/>
        <v>60000</v>
      </c>
      <c r="J17" s="40"/>
      <c r="K17" s="16"/>
      <c r="L17" s="2"/>
      <c r="M17" s="3"/>
      <c r="N17" s="48"/>
      <c r="P17" s="3"/>
      <c r="Q17" s="3"/>
    </row>
    <row r="18" spans="1:19" s="38" customFormat="1" ht="15" x14ac:dyDescent="0.2">
      <c r="A18" s="52">
        <v>10</v>
      </c>
      <c r="B18" s="35">
        <v>8070002</v>
      </c>
      <c r="C18" s="1"/>
      <c r="D18" s="41" t="s">
        <v>49</v>
      </c>
      <c r="E18" s="70">
        <v>3379</v>
      </c>
      <c r="F18" s="55" t="s">
        <v>18</v>
      </c>
      <c r="G18" s="80">
        <v>20</v>
      </c>
      <c r="H18" s="45"/>
      <c r="I18" s="42">
        <f t="shared" si="0"/>
        <v>67580</v>
      </c>
      <c r="J18" s="40"/>
      <c r="K18" s="16"/>
      <c r="L18" s="2"/>
      <c r="M18" s="3"/>
      <c r="N18" s="48"/>
      <c r="P18" s="3"/>
      <c r="Q18" s="3"/>
    </row>
    <row r="19" spans="1:19" s="38" customFormat="1" ht="15" x14ac:dyDescent="0.2">
      <c r="A19" s="52">
        <v>11</v>
      </c>
      <c r="B19" s="35">
        <v>8070011</v>
      </c>
      <c r="C19" s="36"/>
      <c r="D19" s="41" t="s">
        <v>51</v>
      </c>
      <c r="E19" s="68">
        <v>30</v>
      </c>
      <c r="F19" s="68" t="s">
        <v>18</v>
      </c>
      <c r="G19" s="80">
        <v>30</v>
      </c>
      <c r="H19" s="45"/>
      <c r="I19" s="42">
        <f t="shared" si="0"/>
        <v>900</v>
      </c>
      <c r="J19" s="40"/>
      <c r="K19" s="16"/>
      <c r="L19" s="2"/>
      <c r="M19" s="3"/>
      <c r="N19" s="48"/>
      <c r="P19" s="3"/>
      <c r="Q19" s="3"/>
    </row>
    <row r="20" spans="1:19" s="38" customFormat="1" ht="15" x14ac:dyDescent="0.2">
      <c r="A20" s="52">
        <v>12</v>
      </c>
      <c r="B20" s="35">
        <v>8070022</v>
      </c>
      <c r="C20" s="1"/>
      <c r="D20" s="41" t="s">
        <v>47</v>
      </c>
      <c r="E20" s="70">
        <v>4</v>
      </c>
      <c r="F20" s="55" t="s">
        <v>48</v>
      </c>
      <c r="G20" s="80">
        <v>1200</v>
      </c>
      <c r="H20" s="45"/>
      <c r="I20" s="42">
        <f t="shared" si="0"/>
        <v>4800</v>
      </c>
      <c r="J20" s="40"/>
      <c r="K20" s="16"/>
      <c r="L20" s="2"/>
      <c r="M20" s="3"/>
      <c r="N20" s="48"/>
      <c r="P20" s="3"/>
      <c r="Q20" s="3"/>
    </row>
    <row r="21" spans="1:19" s="38" customFormat="1" ht="15" x14ac:dyDescent="0.2">
      <c r="A21" s="52">
        <v>13</v>
      </c>
      <c r="B21" s="35">
        <v>8070043</v>
      </c>
      <c r="C21" s="1"/>
      <c r="D21" s="41" t="s">
        <v>50</v>
      </c>
      <c r="E21" s="70">
        <v>3</v>
      </c>
      <c r="F21" s="55" t="s">
        <v>48</v>
      </c>
      <c r="G21" s="80">
        <v>2200</v>
      </c>
      <c r="H21" s="45"/>
      <c r="I21" s="42">
        <f t="shared" si="0"/>
        <v>6600</v>
      </c>
      <c r="J21" s="40"/>
      <c r="K21" s="16"/>
      <c r="L21" s="2"/>
      <c r="M21" s="3"/>
      <c r="N21" s="48"/>
      <c r="P21" s="3"/>
      <c r="Q21" s="3"/>
    </row>
    <row r="22" spans="1:19" s="38" customFormat="1" ht="15" x14ac:dyDescent="0.2">
      <c r="A22" s="52">
        <v>14</v>
      </c>
      <c r="B22" s="35">
        <v>8070080</v>
      </c>
      <c r="C22" s="1"/>
      <c r="D22" s="41" t="s">
        <v>52</v>
      </c>
      <c r="E22" s="70">
        <v>71</v>
      </c>
      <c r="F22" s="55" t="s">
        <v>48</v>
      </c>
      <c r="G22" s="80">
        <v>5.2</v>
      </c>
      <c r="H22" s="45"/>
      <c r="I22" s="42">
        <f t="shared" si="0"/>
        <v>369.2</v>
      </c>
      <c r="J22" s="40"/>
      <c r="K22" s="16"/>
      <c r="L22" s="2"/>
      <c r="M22" s="3"/>
      <c r="N22" s="48"/>
      <c r="P22" s="3"/>
      <c r="Q22" s="3"/>
    </row>
    <row r="23" spans="1:19" s="38" customFormat="1" ht="15" x14ac:dyDescent="0.2">
      <c r="A23" s="52">
        <v>15</v>
      </c>
      <c r="B23" s="35">
        <v>8160051</v>
      </c>
      <c r="C23" s="1"/>
      <c r="D23" s="41" t="s">
        <v>46</v>
      </c>
      <c r="E23" s="70">
        <v>4000</v>
      </c>
      <c r="F23" s="55" t="s">
        <v>16</v>
      </c>
      <c r="G23" s="80">
        <v>2.5</v>
      </c>
      <c r="H23" s="45"/>
      <c r="I23" s="42">
        <f t="shared" si="0"/>
        <v>10000</v>
      </c>
      <c r="J23" s="40"/>
      <c r="K23" s="16"/>
      <c r="L23" s="2"/>
      <c r="M23" s="3"/>
      <c r="N23" s="48"/>
      <c r="P23" s="3"/>
      <c r="Q23" s="3"/>
    </row>
    <row r="24" spans="1:19" s="38" customFormat="1" ht="15.75" thickBot="1" x14ac:dyDescent="0.25">
      <c r="A24" s="52">
        <v>16</v>
      </c>
      <c r="B24" s="35">
        <v>8160054</v>
      </c>
      <c r="C24" s="1"/>
      <c r="D24" s="43" t="s">
        <v>45</v>
      </c>
      <c r="E24" s="72">
        <v>7920</v>
      </c>
      <c r="F24" s="131" t="s">
        <v>16</v>
      </c>
      <c r="G24" s="82">
        <v>5</v>
      </c>
      <c r="H24" s="45"/>
      <c r="I24" s="44">
        <f t="shared" si="0"/>
        <v>39600</v>
      </c>
      <c r="J24" s="40"/>
      <c r="K24" s="45"/>
      <c r="L24" s="3"/>
      <c r="N24" s="63"/>
      <c r="O24" s="63"/>
      <c r="P24" s="63"/>
    </row>
    <row r="25" spans="1:19" s="38" customFormat="1" ht="15.75" thickBot="1" x14ac:dyDescent="0.25">
      <c r="A25" s="52"/>
      <c r="B25" s="35"/>
      <c r="C25" s="36"/>
      <c r="E25" s="35"/>
      <c r="F25" s="35"/>
      <c r="G25" s="84"/>
      <c r="H25" s="67"/>
      <c r="I25" s="66"/>
      <c r="J25" s="40"/>
      <c r="K25" s="3"/>
      <c r="L25" s="2"/>
      <c r="M25" s="3"/>
    </row>
    <row r="26" spans="1:19" s="48" customFormat="1" ht="15.75" thickBot="1" x14ac:dyDescent="0.25">
      <c r="A26" s="3"/>
      <c r="B26" s="2"/>
      <c r="C26" s="12"/>
      <c r="D26" s="3"/>
      <c r="E26" s="16"/>
      <c r="F26" s="16"/>
      <c r="G26" s="85"/>
      <c r="H26" s="3"/>
      <c r="I26" s="13">
        <f>SUM(I3:I25)</f>
        <v>717233.2</v>
      </c>
      <c r="J26" s="40"/>
      <c r="K26" s="2"/>
      <c r="L26" s="2"/>
      <c r="M26" s="3"/>
      <c r="O26" s="38"/>
      <c r="P26" s="3"/>
      <c r="Q26" s="3"/>
      <c r="R26" s="38"/>
      <c r="S26" s="38"/>
    </row>
    <row r="27" spans="1:19" s="38" customFormat="1" x14ac:dyDescent="0.2">
      <c r="A27" s="3"/>
      <c r="B27" s="2"/>
      <c r="C27" s="6"/>
      <c r="D27" s="3"/>
      <c r="E27" s="2"/>
      <c r="F27" s="2"/>
      <c r="G27" s="86"/>
      <c r="H27" s="3"/>
      <c r="I27" s="14"/>
      <c r="J27" s="8"/>
      <c r="K27" s="2"/>
      <c r="L27" s="2"/>
      <c r="M27" s="3"/>
      <c r="N27" s="48"/>
    </row>
    <row r="28" spans="1:19" s="38" customFormat="1" ht="18.75" x14ac:dyDescent="0.3">
      <c r="A28" s="3"/>
      <c r="B28" s="2"/>
      <c r="C28" s="12"/>
      <c r="D28" s="3"/>
      <c r="E28" s="2"/>
      <c r="F28" s="2"/>
      <c r="G28" s="87" t="s">
        <v>23</v>
      </c>
      <c r="H28" s="3" t="s">
        <v>2</v>
      </c>
      <c r="I28" s="15">
        <f>I26</f>
        <v>717233.2</v>
      </c>
      <c r="J28" s="8"/>
      <c r="K28" s="2"/>
      <c r="L28" s="2"/>
      <c r="M28" s="3"/>
    </row>
    <row r="29" spans="1:19" s="38" customFormat="1" ht="19.5" thickBot="1" x14ac:dyDescent="0.35">
      <c r="A29" s="3"/>
      <c r="B29" s="2"/>
      <c r="C29" s="12"/>
      <c r="D29" s="3"/>
      <c r="E29" s="2"/>
      <c r="F29" s="2"/>
      <c r="G29" s="87"/>
      <c r="H29" s="3"/>
      <c r="I29" s="15"/>
      <c r="J29" s="8"/>
      <c r="K29" s="2"/>
      <c r="L29" s="2"/>
      <c r="M29" s="3"/>
      <c r="N29" s="48"/>
    </row>
    <row r="30" spans="1:19" s="38" customFormat="1" ht="15" x14ac:dyDescent="0.2">
      <c r="A30" s="3"/>
      <c r="B30" s="2"/>
      <c r="C30" s="12"/>
      <c r="D30" s="106" t="s">
        <v>30</v>
      </c>
      <c r="E30" s="57">
        <v>1</v>
      </c>
      <c r="F30" s="102" t="s">
        <v>0</v>
      </c>
      <c r="G30" s="88">
        <v>0</v>
      </c>
      <c r="H30" s="3"/>
      <c r="I30" s="98">
        <f>I28*G30</f>
        <v>0</v>
      </c>
      <c r="J30" s="8"/>
      <c r="K30" s="2"/>
      <c r="L30" s="2"/>
      <c r="M30" s="3"/>
      <c r="N30" s="48"/>
    </row>
    <row r="31" spans="1:19" s="38" customFormat="1" ht="15" x14ac:dyDescent="0.2">
      <c r="A31" s="3"/>
      <c r="B31" s="2"/>
      <c r="C31" s="12"/>
      <c r="D31" s="107" t="s">
        <v>1</v>
      </c>
      <c r="E31" s="60">
        <v>0</v>
      </c>
      <c r="F31" s="101" t="s">
        <v>0</v>
      </c>
      <c r="G31" s="103">
        <v>0</v>
      </c>
      <c r="H31" s="3"/>
      <c r="I31" s="125">
        <f>I28*G31</f>
        <v>0</v>
      </c>
      <c r="J31" s="8"/>
      <c r="K31" s="2"/>
      <c r="L31" s="2"/>
      <c r="M31" s="3"/>
      <c r="O31" s="63"/>
      <c r="P31" s="63"/>
      <c r="Q31" s="63"/>
    </row>
    <row r="32" spans="1:19" s="38" customFormat="1" ht="15" x14ac:dyDescent="0.2">
      <c r="A32" s="3"/>
      <c r="B32" s="2"/>
      <c r="C32" s="12"/>
      <c r="D32" s="118" t="s">
        <v>22</v>
      </c>
      <c r="E32" s="119">
        <v>1</v>
      </c>
      <c r="F32" s="120" t="s">
        <v>0</v>
      </c>
      <c r="G32" s="121">
        <v>1.2500000000000001E-2</v>
      </c>
      <c r="H32" s="3"/>
      <c r="I32" s="99">
        <f>I28*G32</f>
        <v>8965.4149999999991</v>
      </c>
      <c r="J32" s="8"/>
      <c r="K32" s="2"/>
      <c r="L32" s="2"/>
      <c r="M32" s="3"/>
      <c r="O32" s="3"/>
      <c r="P32" s="3"/>
      <c r="Q32" s="3"/>
    </row>
    <row r="33" spans="1:17" s="38" customFormat="1" ht="15" x14ac:dyDescent="0.2">
      <c r="A33" s="3"/>
      <c r="B33" s="2"/>
      <c r="C33" s="12"/>
      <c r="D33" s="122" t="s">
        <v>37</v>
      </c>
      <c r="E33" s="123">
        <v>1</v>
      </c>
      <c r="F33" s="124" t="s">
        <v>0</v>
      </c>
      <c r="G33" s="103"/>
      <c r="H33" s="3"/>
      <c r="I33" s="99">
        <v>4000</v>
      </c>
      <c r="J33" s="8"/>
      <c r="K33" s="2"/>
      <c r="L33" s="2"/>
      <c r="M33" s="3"/>
    </row>
    <row r="34" spans="1:17" s="38" customFormat="1" ht="15.75" thickBot="1" x14ac:dyDescent="0.25">
      <c r="A34" s="3"/>
      <c r="B34" s="2"/>
      <c r="C34" s="12"/>
      <c r="D34" s="108" t="s">
        <v>38</v>
      </c>
      <c r="E34" s="105">
        <v>1</v>
      </c>
      <c r="F34" s="104" t="s">
        <v>0</v>
      </c>
      <c r="G34" s="89"/>
      <c r="H34" s="3"/>
      <c r="I34" s="99">
        <v>1000</v>
      </c>
      <c r="J34" s="8"/>
      <c r="K34" s="2"/>
      <c r="L34" s="2"/>
      <c r="M34" s="3"/>
    </row>
    <row r="35" spans="1:17" s="38" customFormat="1" ht="15.75" thickBot="1" x14ac:dyDescent="0.25">
      <c r="A35" s="3"/>
      <c r="B35" s="2"/>
      <c r="C35" s="12"/>
      <c r="D35" s="3"/>
      <c r="E35" s="2"/>
      <c r="F35" s="2"/>
      <c r="G35" s="90" t="s">
        <v>6</v>
      </c>
      <c r="H35" s="17" t="s">
        <v>2</v>
      </c>
      <c r="I35" s="100">
        <f>SUM(I28:I34)</f>
        <v>731198.61499999999</v>
      </c>
      <c r="J35" s="8"/>
      <c r="K35" s="2"/>
      <c r="L35" s="2"/>
      <c r="M35" s="3"/>
    </row>
    <row r="36" spans="1:17" s="38" customFormat="1" ht="15.75" thickBot="1" x14ac:dyDescent="0.25">
      <c r="A36" s="3"/>
      <c r="B36" s="2"/>
      <c r="C36" s="12"/>
      <c r="D36" s="3"/>
      <c r="E36" s="2"/>
      <c r="F36" s="2"/>
      <c r="G36" s="83"/>
      <c r="H36" s="3"/>
      <c r="I36" s="18"/>
      <c r="J36" s="8"/>
      <c r="K36" s="2"/>
      <c r="L36" s="2"/>
      <c r="M36" s="3"/>
    </row>
    <row r="37" spans="1:17" s="38" customFormat="1" ht="15.75" thickBot="1" x14ac:dyDescent="0.25">
      <c r="A37" s="3"/>
      <c r="B37" s="2"/>
      <c r="C37" s="12"/>
      <c r="D37" s="19" t="s">
        <v>36</v>
      </c>
      <c r="E37" s="73">
        <v>1</v>
      </c>
      <c r="F37" s="58"/>
      <c r="G37" s="91">
        <v>0.1</v>
      </c>
      <c r="H37" s="3" t="s">
        <v>2</v>
      </c>
      <c r="I37" s="20">
        <f>I35*(1+G37)</f>
        <v>804318.47650000011</v>
      </c>
      <c r="J37" s="8"/>
      <c r="K37" s="2"/>
      <c r="L37" s="2"/>
      <c r="M37" s="3"/>
      <c r="N37" s="48"/>
    </row>
    <row r="38" spans="1:17" s="38" customFormat="1" ht="15.75" thickBot="1" x14ac:dyDescent="0.25">
      <c r="A38" s="3"/>
      <c r="B38" s="2"/>
      <c r="C38" s="12"/>
      <c r="D38" s="21"/>
      <c r="E38" s="65"/>
      <c r="F38" s="59"/>
      <c r="G38" s="92"/>
      <c r="H38" s="3"/>
      <c r="I38" s="22"/>
      <c r="J38" s="8"/>
      <c r="K38" s="2"/>
      <c r="L38" s="2"/>
      <c r="M38" s="3"/>
    </row>
    <row r="39" spans="1:17" s="38" customFormat="1" ht="15" x14ac:dyDescent="0.2">
      <c r="A39" s="3"/>
      <c r="B39" s="2"/>
      <c r="C39" s="12"/>
      <c r="D39" s="23" t="s">
        <v>7</v>
      </c>
      <c r="E39" s="74">
        <f>ROUNDUP(I$42*0.1/95*0.5,0)</f>
        <v>9</v>
      </c>
      <c r="F39" s="57" t="s">
        <v>8</v>
      </c>
      <c r="G39" s="93" t="s">
        <v>9</v>
      </c>
      <c r="H39" s="3"/>
      <c r="I39" s="24">
        <f>75*ROUND(E39+0.5,0)</f>
        <v>750</v>
      </c>
      <c r="J39" s="8"/>
      <c r="K39" s="2"/>
      <c r="L39" s="2"/>
      <c r="M39" s="3"/>
      <c r="N39" s="48"/>
    </row>
    <row r="40" spans="1:17" s="38" customFormat="1" ht="15" x14ac:dyDescent="0.2">
      <c r="A40" s="3"/>
      <c r="B40" s="2"/>
      <c r="C40" s="12"/>
      <c r="D40" s="25" t="s">
        <v>10</v>
      </c>
      <c r="E40" s="75">
        <f>ROUNDUP(I$42*0.1/95*0.2,0)</f>
        <v>4</v>
      </c>
      <c r="F40" s="60" t="s">
        <v>8</v>
      </c>
      <c r="G40" s="94" t="s">
        <v>11</v>
      </c>
      <c r="H40" s="3"/>
      <c r="I40" s="26">
        <f>100*ROUND(E40,0)</f>
        <v>400</v>
      </c>
      <c r="J40" s="8"/>
      <c r="K40" s="2"/>
      <c r="L40" s="2"/>
      <c r="M40" s="3"/>
    </row>
    <row r="41" spans="1:17" s="38" customFormat="1" ht="15" x14ac:dyDescent="0.2">
      <c r="A41" s="3"/>
      <c r="B41" s="2"/>
      <c r="C41" s="12"/>
      <c r="D41" s="25" t="s">
        <v>12</v>
      </c>
      <c r="E41" s="75">
        <f>ROUNDUP(I$42*0.1/95*0.3,0)</f>
        <v>6</v>
      </c>
      <c r="F41" s="60" t="s">
        <v>8</v>
      </c>
      <c r="G41" s="94" t="s">
        <v>13</v>
      </c>
      <c r="H41" s="3"/>
      <c r="I41" s="26">
        <f>125*ROUND(E41+0.5,0)</f>
        <v>875</v>
      </c>
      <c r="J41" s="8"/>
      <c r="K41" s="2"/>
      <c r="L41" s="2"/>
      <c r="M41" s="3"/>
    </row>
    <row r="42" spans="1:17" s="38" customFormat="1" ht="15.75" thickBot="1" x14ac:dyDescent="0.25">
      <c r="A42" s="3"/>
      <c r="B42" s="2"/>
      <c r="C42" s="12"/>
      <c r="D42" s="27" t="s">
        <v>14</v>
      </c>
      <c r="E42" s="76"/>
      <c r="F42" s="61" t="s">
        <v>0</v>
      </c>
      <c r="G42" s="95">
        <v>0.02</v>
      </c>
      <c r="H42" s="3"/>
      <c r="I42" s="28">
        <f>$G42*I37</f>
        <v>16086.369530000002</v>
      </c>
      <c r="J42" s="8"/>
      <c r="K42" s="2"/>
      <c r="L42" s="2"/>
      <c r="M42" s="3"/>
    </row>
    <row r="43" spans="1:17" s="38" customFormat="1" ht="15.75" thickBot="1" x14ac:dyDescent="0.25">
      <c r="A43" s="3"/>
      <c r="B43" s="2"/>
      <c r="C43" s="12"/>
      <c r="D43" s="1"/>
      <c r="E43" s="2"/>
      <c r="F43" s="62"/>
      <c r="G43" s="90" t="s">
        <v>6</v>
      </c>
      <c r="H43" s="29" t="s">
        <v>2</v>
      </c>
      <c r="I43" s="30">
        <f>SUM(I37:I42)</f>
        <v>822429.84603000013</v>
      </c>
      <c r="J43" s="8"/>
      <c r="K43" s="2"/>
      <c r="L43" s="2"/>
      <c r="M43" s="3"/>
      <c r="N43" s="63"/>
      <c r="O43" s="29"/>
      <c r="P43" s="29"/>
      <c r="Q43" s="29"/>
    </row>
    <row r="44" spans="1:17" s="38" customFormat="1" ht="15.75" thickBot="1" x14ac:dyDescent="0.25">
      <c r="A44" s="3"/>
      <c r="B44" s="2"/>
      <c r="C44" s="12"/>
      <c r="D44" s="1"/>
      <c r="E44" s="2"/>
      <c r="F44" s="62"/>
      <c r="G44" s="96"/>
      <c r="H44" s="3"/>
      <c r="I44" s="10"/>
      <c r="J44" s="8"/>
      <c r="K44" s="2"/>
      <c r="L44" s="2"/>
      <c r="M44" s="3"/>
      <c r="O44" s="3"/>
      <c r="P44" s="3"/>
      <c r="Q44" s="3"/>
    </row>
    <row r="45" spans="1:17" s="38" customFormat="1" ht="15.75" thickBot="1" x14ac:dyDescent="0.25">
      <c r="A45" s="3"/>
      <c r="B45" s="2"/>
      <c r="C45" s="12"/>
      <c r="D45" s="19" t="s">
        <v>15</v>
      </c>
      <c r="E45" s="73"/>
      <c r="F45" s="58" t="s">
        <v>0</v>
      </c>
      <c r="G45" s="91">
        <v>0.05</v>
      </c>
      <c r="H45" s="3"/>
      <c r="I45" s="31">
        <f>ROUND(I43*$G45,-1)</f>
        <v>41120</v>
      </c>
      <c r="J45" s="8"/>
      <c r="K45" s="2"/>
      <c r="L45" s="2"/>
      <c r="M45" s="3"/>
      <c r="O45" s="3"/>
      <c r="P45" s="3"/>
      <c r="Q45" s="3"/>
    </row>
    <row r="46" spans="1:17" s="38" customFormat="1" ht="15" x14ac:dyDescent="0.2">
      <c r="A46" s="3"/>
      <c r="B46" s="2"/>
      <c r="C46" s="12"/>
      <c r="D46" s="3"/>
      <c r="E46" s="2"/>
      <c r="F46" s="2"/>
      <c r="G46" s="18"/>
      <c r="H46" s="3"/>
      <c r="I46" s="8"/>
      <c r="J46" s="8"/>
      <c r="K46" s="2"/>
      <c r="L46" s="2"/>
      <c r="M46" s="3"/>
    </row>
    <row r="47" spans="1:17" s="38" customFormat="1" ht="19.5" x14ac:dyDescent="0.3">
      <c r="A47" s="3"/>
      <c r="B47" s="2"/>
      <c r="C47" s="12"/>
      <c r="D47" s="3"/>
      <c r="E47" s="2"/>
      <c r="F47" s="2"/>
      <c r="G47" s="97" t="s">
        <v>31</v>
      </c>
      <c r="H47" s="32" t="s">
        <v>2</v>
      </c>
      <c r="I47" s="33">
        <f>SUM(I43:I46)</f>
        <v>863549.84603000013</v>
      </c>
      <c r="J47" s="8"/>
      <c r="K47" s="2"/>
      <c r="L47" s="2"/>
      <c r="M47" s="3"/>
    </row>
    <row r="48" spans="1:17" s="38" customFormat="1" ht="15.75" thickBot="1" x14ac:dyDescent="0.25">
      <c r="A48" s="3"/>
      <c r="B48" s="2"/>
      <c r="C48" s="12"/>
      <c r="D48" s="3"/>
      <c r="E48" s="8"/>
      <c r="F48" s="8"/>
      <c r="G48" s="2"/>
      <c r="H48" s="2"/>
      <c r="I48" s="64"/>
      <c r="J48" s="8"/>
      <c r="K48" s="2"/>
      <c r="L48" s="2"/>
      <c r="M48" s="3"/>
      <c r="O48" s="3"/>
      <c r="P48" s="3"/>
      <c r="Q48" s="3"/>
    </row>
    <row r="49" spans="1:17" s="38" customFormat="1" ht="15.75" thickBot="1" x14ac:dyDescent="0.25">
      <c r="A49" s="3"/>
      <c r="B49" s="2"/>
      <c r="C49" s="2"/>
      <c r="D49" s="19" t="s">
        <v>33</v>
      </c>
      <c r="E49" s="73"/>
      <c r="F49" s="58" t="s">
        <v>0</v>
      </c>
      <c r="G49" s="91">
        <v>0</v>
      </c>
      <c r="H49" s="3"/>
      <c r="I49" s="31">
        <f>ROUND(I47*$G49,-1)</f>
        <v>0</v>
      </c>
      <c r="J49" s="6"/>
      <c r="K49" s="7"/>
    </row>
    <row r="50" spans="1:17" ht="15.75" thickBot="1" x14ac:dyDescent="0.25">
      <c r="A50" s="3"/>
      <c r="B50" s="2"/>
      <c r="C50" s="2"/>
      <c r="D50" s="19" t="s">
        <v>34</v>
      </c>
      <c r="E50" s="73"/>
      <c r="F50" s="58" t="s">
        <v>0</v>
      </c>
      <c r="G50" s="91">
        <v>0</v>
      </c>
      <c r="H50" s="3"/>
      <c r="I50" s="31">
        <f>G50*I47</f>
        <v>0</v>
      </c>
      <c r="K50" s="3"/>
      <c r="L50" s="3"/>
    </row>
    <row r="51" spans="1:17" ht="13.5" thickBot="1" x14ac:dyDescent="0.25">
      <c r="A51" s="3"/>
      <c r="B51" s="2"/>
      <c r="C51" s="2"/>
      <c r="D51" s="64"/>
      <c r="E51" s="3"/>
      <c r="F51" s="7"/>
      <c r="G51" s="2"/>
      <c r="H51" s="3"/>
      <c r="K51" s="3"/>
      <c r="L51" s="3"/>
    </row>
    <row r="52" spans="1:17" ht="15.75" thickBot="1" x14ac:dyDescent="0.25">
      <c r="A52" s="52"/>
      <c r="B52" s="35"/>
      <c r="C52" s="36"/>
      <c r="D52" s="112" t="s">
        <v>32</v>
      </c>
      <c r="E52" s="113">
        <v>1</v>
      </c>
      <c r="F52" s="114" t="s">
        <v>0</v>
      </c>
      <c r="G52" s="115"/>
      <c r="H52" s="38"/>
      <c r="I52" s="116">
        <v>0</v>
      </c>
      <c r="K52" s="3"/>
      <c r="L52" s="3"/>
    </row>
    <row r="53" spans="1:17" s="38" customFormat="1" x14ac:dyDescent="0.2">
      <c r="A53" s="3"/>
      <c r="B53" s="2"/>
      <c r="C53" s="2"/>
      <c r="D53" s="64"/>
      <c r="E53" s="3"/>
      <c r="F53" s="7"/>
      <c r="G53" s="2"/>
      <c r="H53" s="3"/>
      <c r="I53" s="3"/>
      <c r="J53" s="40"/>
      <c r="K53" s="3"/>
      <c r="L53" s="2"/>
      <c r="M53" s="9"/>
      <c r="O53" s="3"/>
      <c r="P53" s="3"/>
      <c r="Q53" s="3"/>
    </row>
    <row r="54" spans="1:17" ht="19.5" x14ac:dyDescent="0.3">
      <c r="A54" s="3"/>
      <c r="B54" s="2"/>
      <c r="C54" s="2"/>
      <c r="D54" s="64"/>
      <c r="E54" s="3"/>
      <c r="F54" s="7"/>
      <c r="G54" s="97" t="s">
        <v>35</v>
      </c>
      <c r="H54" s="3" t="s">
        <v>2</v>
      </c>
      <c r="I54" s="15">
        <f>I52+I50+I49+I47</f>
        <v>863549.84603000013</v>
      </c>
      <c r="K54" s="3"/>
      <c r="L54" s="3"/>
    </row>
    <row r="55" spans="1:17" ht="18.75" x14ac:dyDescent="0.3">
      <c r="A55" s="3"/>
      <c r="B55" s="2"/>
      <c r="C55" s="2"/>
      <c r="D55" s="2"/>
      <c r="E55" s="3"/>
      <c r="F55" s="7"/>
      <c r="G55" s="128" t="s">
        <v>54</v>
      </c>
      <c r="H55" s="3"/>
      <c r="I55" s="15">
        <f>I54*(1.025^2)</f>
        <v>907267.05698526883</v>
      </c>
      <c r="K55" s="3"/>
      <c r="L55" s="3"/>
    </row>
    <row r="56" spans="1:17" x14ac:dyDescent="0.2">
      <c r="A56" s="3"/>
      <c r="B56" s="2"/>
      <c r="C56" s="2"/>
      <c r="D56" s="64"/>
      <c r="E56" s="3"/>
      <c r="F56" s="7"/>
      <c r="G56" s="2"/>
      <c r="H56" s="3"/>
      <c r="K56" s="3"/>
      <c r="L56" s="3"/>
    </row>
    <row r="57" spans="1:17" x14ac:dyDescent="0.2">
      <c r="A57" s="3"/>
      <c r="B57" s="2"/>
      <c r="C57" s="2"/>
      <c r="D57" s="117" t="s">
        <v>40</v>
      </c>
      <c r="E57" s="3"/>
      <c r="F57" s="7"/>
      <c r="G57" s="2"/>
      <c r="H57" s="3"/>
      <c r="K57" s="3"/>
      <c r="L57" s="3"/>
    </row>
    <row r="58" spans="1:17" x14ac:dyDescent="0.2">
      <c r="K58" s="3"/>
      <c r="L58" s="3"/>
    </row>
  </sheetData>
  <mergeCells count="1">
    <mergeCell ref="A1:B1"/>
  </mergeCells>
  <phoneticPr fontId="8" type="noConversion"/>
  <pageMargins left="0.55000000000000004" right="0.55000000000000004" top="0.89" bottom="1" header="0.5" footer="0.5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Bridge</vt:lpstr>
      <vt:lpstr>Remus Road</vt:lpstr>
      <vt:lpstr>Approaches</vt:lpstr>
      <vt:lpstr>Approaches!Print_Area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Cox</dc:creator>
  <cp:lastModifiedBy>Carolyn Prudhomme</cp:lastModifiedBy>
  <cp:lastPrinted>2010-01-26T20:27:10Z</cp:lastPrinted>
  <dcterms:created xsi:type="dcterms:W3CDTF">2003-07-08T15:00:27Z</dcterms:created>
  <dcterms:modified xsi:type="dcterms:W3CDTF">2012-03-21T15:42:56Z</dcterms:modified>
</cp:coreProperties>
</file>