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45" yWindow="240" windowWidth="26625" windowHeight="12555" activeTab="2"/>
  </bookViews>
  <sheets>
    <sheet name="CBA Summary" sheetId="9" r:id="rId1"/>
    <sheet name="CO2 CBA" sheetId="10" r:id="rId2"/>
    <sheet name="Segment Summary" sheetId="11" r:id="rId3"/>
  </sheets>
  <definedNames>
    <definedName name="_xlnm.Print_Area" localSheetId="2">'Segment Summary'!$A$1:$H$29</definedName>
  </definedNames>
  <calcPr calcId="145621"/>
</workbook>
</file>

<file path=xl/calcChain.xml><?xml version="1.0" encoding="utf-8"?>
<calcChain xmlns="http://schemas.openxmlformats.org/spreadsheetml/2006/main">
  <c r="H27" i="11" l="1"/>
  <c r="H26" i="11"/>
  <c r="H25" i="11"/>
  <c r="H24" i="11"/>
  <c r="H23" i="11"/>
  <c r="H22" i="11"/>
  <c r="K9" i="9"/>
  <c r="K8" i="9"/>
  <c r="I7" i="9"/>
  <c r="J7" i="9"/>
  <c r="B33" i="11"/>
  <c r="C33" i="11"/>
  <c r="G28" i="11"/>
  <c r="F28" i="11"/>
  <c r="E28" i="11"/>
  <c r="D28" i="11"/>
  <c r="K8" i="10"/>
  <c r="C8" i="10"/>
  <c r="C7" i="10"/>
  <c r="G12" i="11"/>
  <c r="F12" i="11"/>
  <c r="E12" i="11"/>
  <c r="D12" i="11"/>
  <c r="C12" i="11"/>
  <c r="B12" i="11"/>
  <c r="H28" i="11" l="1"/>
  <c r="V7" i="10" l="1"/>
  <c r="K27" i="10"/>
  <c r="X26" i="10"/>
  <c r="P26" i="10"/>
  <c r="N26" i="10"/>
  <c r="M26" i="10"/>
  <c r="X25" i="10"/>
  <c r="P25" i="10"/>
  <c r="N25" i="10"/>
  <c r="M25" i="10"/>
  <c r="X24" i="10"/>
  <c r="P24" i="10"/>
  <c r="N24" i="10"/>
  <c r="M24" i="10"/>
  <c r="O24" i="10" s="1"/>
  <c r="V24" i="10" s="1"/>
  <c r="X23" i="10"/>
  <c r="P23" i="10"/>
  <c r="N23" i="10"/>
  <c r="M23" i="10"/>
  <c r="X22" i="10"/>
  <c r="P22" i="10"/>
  <c r="N22" i="10"/>
  <c r="M22" i="10"/>
  <c r="X21" i="10"/>
  <c r="P21" i="10"/>
  <c r="N21" i="10"/>
  <c r="M21" i="10"/>
  <c r="X20" i="10"/>
  <c r="P20" i="10"/>
  <c r="N20" i="10"/>
  <c r="M20" i="10"/>
  <c r="O20" i="10" s="1"/>
  <c r="V20" i="10" s="1"/>
  <c r="X19" i="10"/>
  <c r="P19" i="10"/>
  <c r="N19" i="10"/>
  <c r="M19" i="10"/>
  <c r="X18" i="10"/>
  <c r="P18" i="10"/>
  <c r="N18" i="10"/>
  <c r="M18" i="10"/>
  <c r="X17" i="10"/>
  <c r="P17" i="10"/>
  <c r="N17" i="10"/>
  <c r="M17" i="10"/>
  <c r="O17" i="10" s="1"/>
  <c r="V17" i="10" s="1"/>
  <c r="X16" i="10"/>
  <c r="P16" i="10"/>
  <c r="N16" i="10"/>
  <c r="M16" i="10"/>
  <c r="X15" i="10"/>
  <c r="P15" i="10"/>
  <c r="N15" i="10"/>
  <c r="M15" i="10"/>
  <c r="X14" i="10"/>
  <c r="P14" i="10"/>
  <c r="N14" i="10"/>
  <c r="M14" i="10"/>
  <c r="X13" i="10"/>
  <c r="P13" i="10"/>
  <c r="N13" i="10"/>
  <c r="M13" i="10"/>
  <c r="X12" i="10"/>
  <c r="P12" i="10"/>
  <c r="N12" i="10"/>
  <c r="M12" i="10"/>
  <c r="X11" i="10"/>
  <c r="P11" i="10"/>
  <c r="N11" i="10"/>
  <c r="M11" i="10"/>
  <c r="X10" i="10"/>
  <c r="P10" i="10"/>
  <c r="N10" i="10"/>
  <c r="M10" i="10"/>
  <c r="X9" i="10"/>
  <c r="P9" i="10"/>
  <c r="N9" i="10"/>
  <c r="M9" i="10"/>
  <c r="X8" i="10"/>
  <c r="P8" i="10"/>
  <c r="N8" i="10"/>
  <c r="M8" i="10"/>
  <c r="X7" i="10"/>
  <c r="P7" i="10"/>
  <c r="N7" i="10"/>
  <c r="M7" i="10"/>
  <c r="O7" i="10" s="1"/>
  <c r="L6" i="9"/>
  <c r="D7" i="10" s="1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D54" i="9"/>
  <c r="M8" i="9"/>
  <c r="M7" i="9"/>
  <c r="M6" i="9"/>
  <c r="L9" i="9"/>
  <c r="D10" i="10" s="1"/>
  <c r="L25" i="9"/>
  <c r="D26" i="10" s="1"/>
  <c r="L24" i="9"/>
  <c r="D25" i="10" s="1"/>
  <c r="L23" i="9"/>
  <c r="D24" i="10" s="1"/>
  <c r="L22" i="9"/>
  <c r="D23" i="10" s="1"/>
  <c r="L21" i="9"/>
  <c r="D22" i="10" s="1"/>
  <c r="L20" i="9"/>
  <c r="D21" i="10" s="1"/>
  <c r="L19" i="9"/>
  <c r="D20" i="10" s="1"/>
  <c r="L18" i="9"/>
  <c r="D19" i="10" s="1"/>
  <c r="L17" i="9"/>
  <c r="D18" i="10" s="1"/>
  <c r="L16" i="9"/>
  <c r="D17" i="10" s="1"/>
  <c r="L15" i="9"/>
  <c r="D16" i="10" s="1"/>
  <c r="L14" i="9"/>
  <c r="D15" i="10" s="1"/>
  <c r="L13" i="9"/>
  <c r="D14" i="10" s="1"/>
  <c r="L12" i="9"/>
  <c r="D13" i="10" s="1"/>
  <c r="L11" i="9"/>
  <c r="D12" i="10" s="1"/>
  <c r="J26" i="9"/>
  <c r="E25" i="9"/>
  <c r="C26" i="10" s="1"/>
  <c r="E24" i="9"/>
  <c r="C25" i="10" s="1"/>
  <c r="E23" i="9"/>
  <c r="C24" i="10" s="1"/>
  <c r="E22" i="9"/>
  <c r="C23" i="10" s="1"/>
  <c r="E21" i="9"/>
  <c r="C22" i="10" s="1"/>
  <c r="E20" i="9"/>
  <c r="C21" i="10" s="1"/>
  <c r="E19" i="9"/>
  <c r="C20" i="10" s="1"/>
  <c r="E18" i="9"/>
  <c r="C19" i="10" s="1"/>
  <c r="E17" i="9"/>
  <c r="C18" i="10" s="1"/>
  <c r="E16" i="9"/>
  <c r="C17" i="10" s="1"/>
  <c r="E15" i="9"/>
  <c r="C16" i="10" s="1"/>
  <c r="E14" i="9"/>
  <c r="C15" i="10" s="1"/>
  <c r="E13" i="9"/>
  <c r="C14" i="10" s="1"/>
  <c r="E12" i="9"/>
  <c r="C13" i="10" s="1"/>
  <c r="E11" i="9"/>
  <c r="C12" i="10" s="1"/>
  <c r="E10" i="9"/>
  <c r="C11" i="10" s="1"/>
  <c r="E9" i="9"/>
  <c r="C10" i="10" s="1"/>
  <c r="E8" i="9"/>
  <c r="C9" i="10" s="1"/>
  <c r="E7" i="9"/>
  <c r="D26" i="9"/>
  <c r="C26" i="9"/>
  <c r="O26" i="10" l="1"/>
  <c r="V26" i="10" s="1"/>
  <c r="O25" i="10"/>
  <c r="V25" i="10" s="1"/>
  <c r="O23" i="10"/>
  <c r="V23" i="10" s="1"/>
  <c r="O22" i="10"/>
  <c r="V22" i="10" s="1"/>
  <c r="O21" i="10"/>
  <c r="V21" i="10" s="1"/>
  <c r="O19" i="10"/>
  <c r="V19" i="10" s="1"/>
  <c r="O18" i="10"/>
  <c r="V18" i="10" s="1"/>
  <c r="O16" i="10"/>
  <c r="V16" i="10" s="1"/>
  <c r="O15" i="10"/>
  <c r="V15" i="10" s="1"/>
  <c r="O14" i="10"/>
  <c r="V14" i="10" s="1"/>
  <c r="O13" i="10"/>
  <c r="V13" i="10" s="1"/>
  <c r="O12" i="10"/>
  <c r="V12" i="10" s="1"/>
  <c r="O11" i="10"/>
  <c r="V11" i="10" s="1"/>
  <c r="O10" i="10"/>
  <c r="V10" i="10" s="1"/>
  <c r="O9" i="10"/>
  <c r="V9" i="10" s="1"/>
  <c r="O8" i="10"/>
  <c r="V8" i="10" s="1"/>
  <c r="N27" i="10"/>
  <c r="L10" i="9"/>
  <c r="D11" i="10" s="1"/>
  <c r="E11" i="10" s="1"/>
  <c r="E10" i="10"/>
  <c r="E13" i="10"/>
  <c r="E16" i="10"/>
  <c r="E19" i="10"/>
  <c r="E14" i="10"/>
  <c r="E17" i="10"/>
  <c r="E20" i="10"/>
  <c r="E23" i="10"/>
  <c r="E26" i="10"/>
  <c r="E12" i="10"/>
  <c r="E15" i="10"/>
  <c r="E18" i="10"/>
  <c r="E21" i="10"/>
  <c r="E24" i="10"/>
  <c r="E22" i="10"/>
  <c r="E25" i="10"/>
  <c r="O27" i="10"/>
  <c r="T6" i="9"/>
  <c r="Q6" i="9"/>
  <c r="Q20" i="9"/>
  <c r="Q25" i="9"/>
  <c r="K26" i="9"/>
  <c r="Q14" i="9"/>
  <c r="T9" i="9"/>
  <c r="V9" i="9" s="1"/>
  <c r="G10" i="10" s="1"/>
  <c r="Q9" i="9"/>
  <c r="L8" i="9"/>
  <c r="D9" i="10" s="1"/>
  <c r="E9" i="10" s="1"/>
  <c r="Q16" i="9"/>
  <c r="Q23" i="9"/>
  <c r="T11" i="9"/>
  <c r="V11" i="9" s="1"/>
  <c r="G12" i="10" s="1"/>
  <c r="T17" i="9"/>
  <c r="V17" i="9" s="1"/>
  <c r="G18" i="10" s="1"/>
  <c r="T23" i="9"/>
  <c r="V23" i="9" s="1"/>
  <c r="G24" i="10" s="1"/>
  <c r="Q17" i="9"/>
  <c r="Q21" i="9"/>
  <c r="T12" i="9"/>
  <c r="V12" i="9" s="1"/>
  <c r="G13" i="10" s="1"/>
  <c r="T18" i="9"/>
  <c r="V18" i="9" s="1"/>
  <c r="G19" i="10" s="1"/>
  <c r="T24" i="9"/>
  <c r="V24" i="9" s="1"/>
  <c r="G25" i="10" s="1"/>
  <c r="Q11" i="9"/>
  <c r="Q18" i="9"/>
  <c r="T13" i="9"/>
  <c r="V13" i="9" s="1"/>
  <c r="G14" i="10" s="1"/>
  <c r="T19" i="9"/>
  <c r="V19" i="9" s="1"/>
  <c r="G20" i="10" s="1"/>
  <c r="T25" i="9"/>
  <c r="V25" i="9" s="1"/>
  <c r="G26" i="10" s="1"/>
  <c r="Q13" i="9"/>
  <c r="Q19" i="9"/>
  <c r="T14" i="9"/>
  <c r="V14" i="9" s="1"/>
  <c r="G15" i="10" s="1"/>
  <c r="T20" i="9"/>
  <c r="V20" i="9" s="1"/>
  <c r="G21" i="10" s="1"/>
  <c r="Q12" i="9"/>
  <c r="Q24" i="9"/>
  <c r="T15" i="9"/>
  <c r="V15" i="9" s="1"/>
  <c r="G16" i="10" s="1"/>
  <c r="T21" i="9"/>
  <c r="V21" i="9" s="1"/>
  <c r="G22" i="10" s="1"/>
  <c r="Q15" i="9"/>
  <c r="Q22" i="9"/>
  <c r="T16" i="9"/>
  <c r="V16" i="9" s="1"/>
  <c r="G17" i="10" s="1"/>
  <c r="T22" i="9"/>
  <c r="V22" i="9" s="1"/>
  <c r="G23" i="10" s="1"/>
  <c r="L7" i="9"/>
  <c r="D8" i="10" s="1"/>
  <c r="E8" i="10" s="1"/>
  <c r="I26" i="9"/>
  <c r="Y26" i="10" l="1"/>
  <c r="U26" i="10"/>
  <c r="Y25" i="10"/>
  <c r="U25" i="10"/>
  <c r="Y24" i="10"/>
  <c r="U24" i="10"/>
  <c r="Y23" i="10"/>
  <c r="U23" i="10"/>
  <c r="Y22" i="10"/>
  <c r="U22" i="10"/>
  <c r="Y21" i="10"/>
  <c r="U21" i="10"/>
  <c r="Y20" i="10"/>
  <c r="U20" i="10"/>
  <c r="Y19" i="10"/>
  <c r="U19" i="10"/>
  <c r="Y18" i="10"/>
  <c r="U18" i="10"/>
  <c r="Y17" i="10"/>
  <c r="U17" i="10"/>
  <c r="Y15" i="10"/>
  <c r="U15" i="10"/>
  <c r="Y16" i="10"/>
  <c r="U16" i="10"/>
  <c r="Y14" i="10"/>
  <c r="U14" i="10"/>
  <c r="Y13" i="10"/>
  <c r="U13" i="10"/>
  <c r="Y12" i="10"/>
  <c r="U12" i="10"/>
  <c r="Q10" i="9"/>
  <c r="T10" i="9"/>
  <c r="V10" i="9" s="1"/>
  <c r="G11" i="10" s="1"/>
  <c r="Y10" i="10"/>
  <c r="U10" i="10"/>
  <c r="V27" i="10"/>
  <c r="D27" i="10"/>
  <c r="R22" i="9"/>
  <c r="F23" i="10" s="1"/>
  <c r="R21" i="9"/>
  <c r="F22" i="10" s="1"/>
  <c r="R23" i="9"/>
  <c r="F24" i="10" s="1"/>
  <c r="R17" i="9"/>
  <c r="F18" i="10" s="1"/>
  <c r="R20" i="9"/>
  <c r="F21" i="10" s="1"/>
  <c r="R19" i="9"/>
  <c r="F20" i="10" s="1"/>
  <c r="R10" i="9"/>
  <c r="F11" i="10" s="1"/>
  <c r="R14" i="9"/>
  <c r="F15" i="10" s="1"/>
  <c r="R11" i="9"/>
  <c r="F12" i="10" s="1"/>
  <c r="R13" i="9"/>
  <c r="F14" i="10" s="1"/>
  <c r="R24" i="9"/>
  <c r="F25" i="10" s="1"/>
  <c r="R15" i="9"/>
  <c r="F16" i="10" s="1"/>
  <c r="R12" i="9"/>
  <c r="F13" i="10" s="1"/>
  <c r="R25" i="9"/>
  <c r="F26" i="10" s="1"/>
  <c r="R9" i="9"/>
  <c r="F10" i="10" s="1"/>
  <c r="R18" i="9"/>
  <c r="F19" i="10" s="1"/>
  <c r="R16" i="9"/>
  <c r="F17" i="10" s="1"/>
  <c r="Q7" i="9"/>
  <c r="T7" i="9"/>
  <c r="V7" i="9" s="1"/>
  <c r="G8" i="10" s="1"/>
  <c r="T8" i="9"/>
  <c r="V8" i="9" s="1"/>
  <c r="G9" i="10" s="1"/>
  <c r="Q8" i="9"/>
  <c r="L26" i="9"/>
  <c r="Y9" i="10" l="1"/>
  <c r="U9" i="10"/>
  <c r="W26" i="10"/>
  <c r="T26" i="10"/>
  <c r="W25" i="10"/>
  <c r="T25" i="10"/>
  <c r="W24" i="10"/>
  <c r="T24" i="10"/>
  <c r="W23" i="10"/>
  <c r="T23" i="10"/>
  <c r="W22" i="10"/>
  <c r="T22" i="10"/>
  <c r="W21" i="10"/>
  <c r="T21" i="10"/>
  <c r="W20" i="10"/>
  <c r="T20" i="10"/>
  <c r="W19" i="10"/>
  <c r="T19" i="10"/>
  <c r="W18" i="10"/>
  <c r="T18" i="10"/>
  <c r="W17" i="10"/>
  <c r="T17" i="10"/>
  <c r="W15" i="10"/>
  <c r="T15" i="10"/>
  <c r="W16" i="10"/>
  <c r="T16" i="10"/>
  <c r="W14" i="10"/>
  <c r="T14" i="10"/>
  <c r="W13" i="10"/>
  <c r="T13" i="10"/>
  <c r="W12" i="10"/>
  <c r="T12" i="10"/>
  <c r="W11" i="10"/>
  <c r="T11" i="10"/>
  <c r="Y11" i="10"/>
  <c r="U11" i="10"/>
  <c r="W10" i="10"/>
  <c r="T10" i="10"/>
  <c r="Y8" i="10"/>
  <c r="U8" i="10"/>
  <c r="R7" i="9"/>
  <c r="F8" i="10" s="1"/>
  <c r="R8" i="9"/>
  <c r="F9" i="10" s="1"/>
  <c r="T26" i="9"/>
  <c r="W9" i="10" l="1"/>
  <c r="T9" i="10"/>
  <c r="W8" i="10"/>
  <c r="T8" i="10"/>
  <c r="E6" i="9"/>
  <c r="C27" i="10" l="1"/>
  <c r="E7" i="10"/>
  <c r="E27" i="10" s="1"/>
  <c r="V6" i="9"/>
  <c r="G7" i="10" s="1"/>
  <c r="U7" i="10" s="1"/>
  <c r="U27" i="10" s="1"/>
  <c r="E26" i="9"/>
  <c r="G27" i="10" l="1"/>
  <c r="Y7" i="10"/>
  <c r="Y27" i="10" s="1"/>
  <c r="V26" i="9"/>
  <c r="Q26" i="9" l="1"/>
  <c r="R6" i="9"/>
  <c r="F7" i="10" s="1"/>
  <c r="T7" i="10" s="1"/>
  <c r="T27" i="10" s="1"/>
  <c r="W7" i="10" l="1"/>
  <c r="W27" i="10" s="1"/>
  <c r="F27" i="10"/>
  <c r="R26" i="9"/>
</calcChain>
</file>

<file path=xl/sharedStrings.xml><?xml version="1.0" encoding="utf-8"?>
<sst xmlns="http://schemas.openxmlformats.org/spreadsheetml/2006/main" count="176" uniqueCount="73">
  <si>
    <t>Miles</t>
  </si>
  <si>
    <t>Total</t>
  </si>
  <si>
    <t>Bicycle</t>
  </si>
  <si>
    <t>Pedestrian</t>
  </si>
  <si>
    <t>Savings</t>
  </si>
  <si>
    <t>Year</t>
  </si>
  <si>
    <t>Project</t>
  </si>
  <si>
    <t>Construction</t>
  </si>
  <si>
    <t>Cost</t>
  </si>
  <si>
    <t>Costs</t>
  </si>
  <si>
    <t>Non-CO2</t>
  </si>
  <si>
    <t>Benefits</t>
  </si>
  <si>
    <t>CO2</t>
  </si>
  <si>
    <t>Reduced</t>
  </si>
  <si>
    <t>Maintenance</t>
  </si>
  <si>
    <t>Operations &amp;</t>
  </si>
  <si>
    <t>Increase</t>
  </si>
  <si>
    <t>Health Care</t>
  </si>
  <si>
    <t>Undiscounted</t>
  </si>
  <si>
    <t>Undiscounted Benefits</t>
  </si>
  <si>
    <t>Discounted at</t>
  </si>
  <si>
    <t>Property</t>
  </si>
  <si>
    <t>Value</t>
  </si>
  <si>
    <t xml:space="preserve">Benefit at </t>
  </si>
  <si>
    <t>7% Discount</t>
  </si>
  <si>
    <t>Total Cost /</t>
  </si>
  <si>
    <t>Net Cost / Benefits</t>
  </si>
  <si>
    <t>Benefit at</t>
  </si>
  <si>
    <t>3% Discount</t>
  </si>
  <si>
    <t>Time Frame</t>
  </si>
  <si>
    <t>Cost /</t>
  </si>
  <si>
    <t>Benefit</t>
  </si>
  <si>
    <t>Non-CO2 Cost / Benefit Analysis</t>
  </si>
  <si>
    <t>Metric</t>
  </si>
  <si>
    <t>Tons of</t>
  </si>
  <si>
    <t>Avg. Social</t>
  </si>
  <si>
    <t>Cost of Carbon</t>
  </si>
  <si>
    <t>Total Non-CO2 and CO2</t>
  </si>
  <si>
    <t>CO2 Reduction</t>
  </si>
  <si>
    <t>CO2 Benefits</t>
  </si>
  <si>
    <t>with SCC</t>
  </si>
  <si>
    <t>Total Benefits</t>
  </si>
  <si>
    <t>Calendar</t>
  </si>
  <si>
    <t>Non-CO2 Cost Analysis</t>
  </si>
  <si>
    <t>Non-CO2 Benefit Analysis</t>
  </si>
  <si>
    <t>CO2 Benefit Analysis</t>
  </si>
  <si>
    <t>Non-CO2 Cost / Benefit Summary</t>
  </si>
  <si>
    <t>Benefit at a</t>
  </si>
  <si>
    <t>Composite Cost / Benefit Analysis</t>
  </si>
  <si>
    <t xml:space="preserve">Analysis </t>
  </si>
  <si>
    <t>Segment</t>
  </si>
  <si>
    <t>Annual</t>
  </si>
  <si>
    <t>Fuel</t>
  </si>
  <si>
    <t xml:space="preserve">Emmissions </t>
  </si>
  <si>
    <t>Daily</t>
  </si>
  <si>
    <t>Trips</t>
  </si>
  <si>
    <t xml:space="preserve">Heath </t>
  </si>
  <si>
    <t xml:space="preserve">Miles of </t>
  </si>
  <si>
    <t>Gallons of</t>
  </si>
  <si>
    <t>Tons of Annual</t>
  </si>
  <si>
    <t>Segment Benefit Analysis Summary</t>
  </si>
  <si>
    <t>Population</t>
  </si>
  <si>
    <t xml:space="preserve">1/2 Mile of </t>
  </si>
  <si>
    <t>Corridor</t>
  </si>
  <si>
    <t>Jobs</t>
  </si>
  <si>
    <t>With-in</t>
  </si>
  <si>
    <t>Utilitarian</t>
  </si>
  <si>
    <t>Induced Daily</t>
  </si>
  <si>
    <t>Recreational</t>
  </si>
  <si>
    <t>Due to analysis buffer overlap, the population and job totals are slightly less than the sum of the segments</t>
  </si>
  <si>
    <t>Notes:</t>
  </si>
  <si>
    <t>Daily Bicycle</t>
  </si>
  <si>
    <t>and Pedestrian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</si>
</sst>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2" fillId="0" borderId="0" xfId="0" applyFont="1"/>
    <xf numFmtId="169" fontId="0" fillId="0" borderId="0" xfId="3" applyNumberFormat="1" applyFont="1"/>
    <xf numFmtId="0" fontId="2" fillId="0" borderId="0" xfId="0" applyFont="1" applyBorder="1"/>
    <xf numFmtId="0" fontId="3" fillId="0" borderId="0" xfId="0" applyFont="1" applyFill="1" applyBorder="1"/>
    <xf numFmtId="0" fontId="4" fillId="0" borderId="0" xfId="0" applyFont="1" applyBorder="1"/>
    <xf numFmtId="0" fontId="4" fillId="0" borderId="1" xfId="0" applyFont="1" applyBorder="1"/>
    <xf numFmtId="169" fontId="4" fillId="0" borderId="1" xfId="3" applyNumberFormat="1" applyFont="1" applyBorder="1"/>
    <xf numFmtId="0" fontId="4" fillId="0" borderId="3" xfId="0" applyFont="1" applyBorder="1"/>
    <xf numFmtId="169" fontId="4" fillId="0" borderId="3" xfId="3" applyNumberFormat="1" applyFont="1" applyBorder="1"/>
    <xf numFmtId="169" fontId="4" fillId="0" borderId="3" xfId="0" applyNumberFormat="1" applyFont="1" applyBorder="1"/>
    <xf numFmtId="0" fontId="3" fillId="6" borderId="4" xfId="0" applyFont="1" applyFill="1" applyBorder="1"/>
    <xf numFmtId="0" fontId="3" fillId="6" borderId="5" xfId="0" applyFont="1" applyFill="1" applyBorder="1"/>
    <xf numFmtId="0" fontId="3" fillId="6" borderId="14" xfId="0" applyFont="1" applyFill="1" applyBorder="1"/>
    <xf numFmtId="9" fontId="3" fillId="6" borderId="5" xfId="2" applyFont="1" applyFill="1" applyBorder="1" applyAlignment="1">
      <alignment horizontal="left"/>
    </xf>
    <xf numFmtId="169" fontId="4" fillId="5" borderId="3" xfId="0" applyNumberFormat="1" applyFont="1" applyFill="1" applyBorder="1"/>
    <xf numFmtId="169" fontId="4" fillId="5" borderId="1" xfId="0" applyNumberFormat="1" applyFont="1" applyFill="1" applyBorder="1"/>
    <xf numFmtId="0" fontId="4" fillId="5" borderId="3" xfId="0" applyFont="1" applyFill="1" applyBorder="1"/>
    <xf numFmtId="169" fontId="4" fillId="5" borderId="1" xfId="3" applyNumberFormat="1" applyFont="1" applyFill="1" applyBorder="1"/>
    <xf numFmtId="169" fontId="5" fillId="5" borderId="3" xfId="3" applyNumberFormat="1" applyFont="1" applyFill="1" applyBorder="1"/>
    <xf numFmtId="169" fontId="5" fillId="5" borderId="1" xfId="3" applyNumberFormat="1" applyFont="1" applyFill="1" applyBorder="1"/>
    <xf numFmtId="169" fontId="5" fillId="5" borderId="3" xfId="0" applyNumberFormat="1" applyFont="1" applyFill="1" applyBorder="1"/>
    <xf numFmtId="169" fontId="5" fillId="5" borderId="1" xfId="0" applyNumberFormat="1" applyFont="1" applyFill="1" applyBorder="1"/>
    <xf numFmtId="0" fontId="3" fillId="4" borderId="4" xfId="0" applyFont="1" applyFill="1" applyBorder="1"/>
    <xf numFmtId="0" fontId="3" fillId="4" borderId="14" xfId="0" applyFont="1" applyFill="1" applyBorder="1"/>
    <xf numFmtId="0" fontId="3" fillId="4" borderId="5" xfId="0" applyFont="1" applyFill="1" applyBorder="1"/>
    <xf numFmtId="0" fontId="6" fillId="4" borderId="11" xfId="0" applyFont="1" applyFill="1" applyBorder="1"/>
    <xf numFmtId="0" fontId="6" fillId="4" borderId="12" xfId="0" applyFont="1" applyFill="1" applyBorder="1"/>
    <xf numFmtId="0" fontId="6" fillId="4" borderId="13" xfId="0" applyFont="1" applyFill="1" applyBorder="1"/>
    <xf numFmtId="9" fontId="3" fillId="4" borderId="5" xfId="2" applyFont="1" applyFill="1" applyBorder="1" applyAlignment="1">
      <alignment horizontal="left"/>
    </xf>
    <xf numFmtId="0" fontId="3" fillId="4" borderId="12" xfId="0" applyFont="1" applyFill="1" applyBorder="1"/>
    <xf numFmtId="169" fontId="4" fillId="0" borderId="15" xfId="3" applyNumberFormat="1" applyFont="1" applyBorder="1"/>
    <xf numFmtId="169" fontId="3" fillId="6" borderId="2" xfId="0" applyNumberFormat="1" applyFont="1" applyFill="1" applyBorder="1"/>
    <xf numFmtId="169" fontId="4" fillId="5" borderId="15" xfId="0" applyNumberFormat="1" applyFont="1" applyFill="1" applyBorder="1"/>
    <xf numFmtId="169" fontId="4" fillId="5" borderId="15" xfId="3" applyNumberFormat="1" applyFont="1" applyFill="1" applyBorder="1"/>
    <xf numFmtId="169" fontId="3" fillId="4" borderId="2" xfId="0" applyNumberFormat="1" applyFont="1" applyFill="1" applyBorder="1"/>
    <xf numFmtId="169" fontId="3" fillId="4" borderId="2" xfId="3" applyNumberFormat="1" applyFont="1" applyFill="1" applyBorder="1"/>
    <xf numFmtId="169" fontId="3" fillId="6" borderId="2" xfId="3" applyNumberFormat="1" applyFont="1" applyFill="1" applyBorder="1"/>
    <xf numFmtId="164" fontId="4" fillId="0" borderId="3" xfId="0" applyNumberFormat="1" applyFont="1" applyBorder="1"/>
    <xf numFmtId="164" fontId="4" fillId="0" borderId="1" xfId="0" applyNumberFormat="1" applyFont="1" applyBorder="1"/>
    <xf numFmtId="164" fontId="4" fillId="0" borderId="15" xfId="0" applyNumberFormat="1" applyFont="1" applyBorder="1"/>
    <xf numFmtId="0" fontId="3" fillId="2" borderId="0" xfId="0" applyFont="1" applyFill="1" applyBorder="1"/>
    <xf numFmtId="9" fontId="3" fillId="6" borderId="14" xfId="2" applyFont="1" applyFill="1" applyBorder="1" applyAlignment="1">
      <alignment horizontal="left"/>
    </xf>
    <xf numFmtId="9" fontId="3" fillId="4" borderId="14" xfId="2" applyFont="1" applyFill="1" applyBorder="1" applyAlignment="1">
      <alignment horizontal="left"/>
    </xf>
    <xf numFmtId="169" fontId="4" fillId="2" borderId="1" xfId="0" applyNumberFormat="1" applyFont="1" applyFill="1" applyBorder="1"/>
    <xf numFmtId="0" fontId="4" fillId="2" borderId="1" xfId="0" applyFont="1" applyFill="1" applyBorder="1"/>
    <xf numFmtId="169" fontId="4" fillId="2" borderId="1" xfId="3" applyNumberFormat="1" applyFont="1" applyFill="1" applyBorder="1"/>
    <xf numFmtId="0" fontId="6" fillId="4" borderId="0" xfId="0" applyFont="1" applyFill="1" applyBorder="1"/>
    <xf numFmtId="169" fontId="4" fillId="2" borderId="3" xfId="0" applyNumberFormat="1" applyFont="1" applyFill="1" applyBorder="1"/>
    <xf numFmtId="0" fontId="2" fillId="4" borderId="0" xfId="0" applyFont="1" applyFill="1"/>
    <xf numFmtId="0" fontId="0" fillId="4" borderId="0" xfId="0" applyFill="1"/>
    <xf numFmtId="0" fontId="7" fillId="4" borderId="0" xfId="0" applyFont="1" applyFill="1"/>
    <xf numFmtId="0" fontId="7" fillId="4" borderId="11" xfId="0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0" fontId="3" fillId="4" borderId="13" xfId="0" applyFont="1" applyFill="1" applyBorder="1"/>
    <xf numFmtId="0" fontId="0" fillId="6" borderId="14" xfId="0" applyFont="1" applyFill="1" applyBorder="1"/>
    <xf numFmtId="164" fontId="3" fillId="6" borderId="2" xfId="0" applyNumberFormat="1" applyFont="1" applyFill="1" applyBorder="1"/>
    <xf numFmtId="44" fontId="4" fillId="0" borderId="1" xfId="3" applyFont="1" applyBorder="1"/>
    <xf numFmtId="169" fontId="4" fillId="0" borderId="16" xfId="3" applyNumberFormat="1" applyFont="1" applyFill="1" applyBorder="1"/>
    <xf numFmtId="169" fontId="4" fillId="2" borderId="1" xfId="3" applyNumberFormat="1" applyFont="1" applyFill="1" applyBorder="1" applyAlignment="1">
      <alignment horizontal="left"/>
    </xf>
    <xf numFmtId="0" fontId="2" fillId="3" borderId="0" xfId="0" applyFont="1" applyFill="1"/>
    <xf numFmtId="0" fontId="6" fillId="3" borderId="0" xfId="0" applyFont="1" applyFill="1" applyBorder="1"/>
    <xf numFmtId="0" fontId="3" fillId="3" borderId="0" xfId="0" applyFont="1" applyFill="1" applyBorder="1"/>
    <xf numFmtId="43" fontId="4" fillId="3" borderId="1" xfId="1" applyFont="1" applyFill="1" applyBorder="1"/>
    <xf numFmtId="43" fontId="4" fillId="3" borderId="15" xfId="1" applyFont="1" applyFill="1" applyBorder="1"/>
    <xf numFmtId="169" fontId="3" fillId="3" borderId="2" xfId="3" applyNumberFormat="1" applyFont="1" applyFill="1" applyBorder="1"/>
    <xf numFmtId="0" fontId="6" fillId="3" borderId="12" xfId="0" applyFont="1" applyFill="1" applyBorder="1"/>
    <xf numFmtId="9" fontId="3" fillId="3" borderId="0" xfId="2" applyFont="1" applyFill="1" applyBorder="1" applyAlignment="1">
      <alignment horizontal="left"/>
    </xf>
    <xf numFmtId="0" fontId="3" fillId="3" borderId="2" xfId="0" applyFont="1" applyFill="1" applyBorder="1"/>
    <xf numFmtId="0" fontId="7" fillId="3" borderId="12" xfId="0" applyFont="1" applyFill="1" applyBorder="1"/>
    <xf numFmtId="0" fontId="7" fillId="4" borderId="7" xfId="0" applyFont="1" applyFill="1" applyBorder="1"/>
    <xf numFmtId="0" fontId="7" fillId="4" borderId="8" xfId="0" applyFont="1" applyFill="1" applyBorder="1"/>
    <xf numFmtId="43" fontId="4" fillId="5" borderId="1" xfId="1" applyFont="1" applyFill="1" applyBorder="1"/>
    <xf numFmtId="43" fontId="4" fillId="5" borderId="15" xfId="1" applyFont="1" applyFill="1" applyBorder="1"/>
    <xf numFmtId="9" fontId="3" fillId="6" borderId="14" xfId="0" applyNumberFormat="1" applyFont="1" applyFill="1" applyBorder="1" applyAlignment="1">
      <alignment horizontal="left"/>
    </xf>
    <xf numFmtId="168" fontId="4" fillId="5" borderId="1" xfId="3" applyNumberFormat="1" applyFont="1" applyFill="1" applyBorder="1" applyAlignment="1">
      <alignment horizontal="left"/>
    </xf>
    <xf numFmtId="169" fontId="4" fillId="5" borderId="1" xfId="3" applyNumberFormat="1" applyFont="1" applyFill="1" applyBorder="1" applyAlignment="1">
      <alignment horizontal="left"/>
    </xf>
    <xf numFmtId="169" fontId="4" fillId="2" borderId="15" xfId="0" applyNumberFormat="1" applyFont="1" applyFill="1" applyBorder="1"/>
    <xf numFmtId="169" fontId="4" fillId="2" borderId="15" xfId="3" applyNumberFormat="1" applyFont="1" applyFill="1" applyBorder="1"/>
    <xf numFmtId="0" fontId="4" fillId="2" borderId="15" xfId="0" applyFont="1" applyFill="1" applyBorder="1"/>
    <xf numFmtId="44" fontId="4" fillId="0" borderId="15" xfId="3" applyFont="1" applyBorder="1"/>
    <xf numFmtId="169" fontId="4" fillId="2" borderId="15" xfId="3" applyNumberFormat="1" applyFont="1" applyFill="1" applyBorder="1" applyAlignment="1">
      <alignment horizontal="left"/>
    </xf>
    <xf numFmtId="169" fontId="4" fillId="5" borderId="15" xfId="3" applyNumberFormat="1" applyFont="1" applyFill="1" applyBorder="1" applyAlignment="1">
      <alignment horizontal="left"/>
    </xf>
    <xf numFmtId="164" fontId="3" fillId="6" borderId="2" xfId="1" applyNumberFormat="1" applyFont="1" applyFill="1" applyBorder="1"/>
    <xf numFmtId="169" fontId="3" fillId="6" borderId="2" xfId="3" applyNumberFormat="1" applyFont="1" applyFill="1" applyBorder="1" applyAlignment="1">
      <alignment horizontal="left"/>
    </xf>
    <xf numFmtId="169" fontId="3" fillId="4" borderId="2" xfId="3" applyNumberFormat="1" applyFont="1" applyFill="1" applyBorder="1" applyAlignment="1">
      <alignment horizontal="left"/>
    </xf>
    <xf numFmtId="169" fontId="3" fillId="3" borderId="2" xfId="3" applyNumberFormat="1" applyFont="1" applyFill="1" applyBorder="1" applyAlignment="1">
      <alignment horizontal="left"/>
    </xf>
    <xf numFmtId="0" fontId="0" fillId="4" borderId="2" xfId="0" applyFill="1" applyBorder="1"/>
    <xf numFmtId="169" fontId="5" fillId="5" borderId="1" xfId="3" applyNumberFormat="1" applyFont="1" applyFill="1" applyBorder="1" applyAlignment="1">
      <alignment horizontal="left"/>
    </xf>
    <xf numFmtId="43" fontId="5" fillId="5" borderId="1" xfId="1" applyFont="1" applyFill="1" applyBorder="1"/>
    <xf numFmtId="169" fontId="5" fillId="2" borderId="1" xfId="0" applyNumberFormat="1" applyFont="1" applyFill="1" applyBorder="1"/>
    <xf numFmtId="0" fontId="2" fillId="2" borderId="0" xfId="0" applyFont="1" applyFill="1"/>
    <xf numFmtId="0" fontId="6" fillId="2" borderId="12" xfId="0" applyFont="1" applyFill="1" applyBorder="1"/>
    <xf numFmtId="0" fontId="3" fillId="2" borderId="4" xfId="0" applyFont="1" applyFill="1" applyBorder="1"/>
    <xf numFmtId="0" fontId="3" fillId="2" borderId="14" xfId="0" applyFont="1" applyFill="1" applyBorder="1"/>
    <xf numFmtId="0" fontId="3" fillId="2" borderId="5" xfId="0" applyFont="1" applyFill="1" applyBorder="1"/>
    <xf numFmtId="169" fontId="3" fillId="2" borderId="2" xfId="0" applyNumberFormat="1" applyFont="1" applyFill="1" applyBorder="1"/>
    <xf numFmtId="0" fontId="0" fillId="2" borderId="0" xfId="0" applyFill="1"/>
    <xf numFmtId="0" fontId="6" fillId="2" borderId="0" xfId="0" applyFont="1" applyFill="1" applyBorder="1"/>
    <xf numFmtId="43" fontId="4" fillId="2" borderId="3" xfId="1" applyFont="1" applyFill="1" applyBorder="1"/>
    <xf numFmtId="43" fontId="4" fillId="2" borderId="1" xfId="1" applyFont="1" applyFill="1" applyBorder="1"/>
    <xf numFmtId="43" fontId="4" fillId="2" borderId="15" xfId="1" applyFont="1" applyFill="1" applyBorder="1"/>
    <xf numFmtId="169" fontId="3" fillId="2" borderId="2" xfId="3" applyNumberFormat="1" applyFont="1" applyFill="1" applyBorder="1"/>
    <xf numFmtId="0" fontId="7" fillId="2" borderId="12" xfId="0" applyFont="1" applyFill="1" applyBorder="1"/>
    <xf numFmtId="9" fontId="3" fillId="2" borderId="14" xfId="2" applyFont="1" applyFill="1" applyBorder="1" applyAlignment="1">
      <alignment horizontal="left"/>
    </xf>
    <xf numFmtId="169" fontId="3" fillId="2" borderId="2" xfId="3" applyNumberFormat="1" applyFont="1" applyFill="1" applyBorder="1" applyAlignment="1">
      <alignment horizontal="left"/>
    </xf>
    <xf numFmtId="0" fontId="6" fillId="4" borderId="9" xfId="0" applyFont="1" applyFill="1" applyBorder="1"/>
    <xf numFmtId="0" fontId="3" fillId="4" borderId="10" xfId="0" applyFont="1" applyFill="1" applyBorder="1"/>
    <xf numFmtId="0" fontId="7" fillId="0" borderId="7" xfId="0" applyFont="1" applyFill="1" applyBorder="1"/>
    <xf numFmtId="0" fontId="6" fillId="0" borderId="0" xfId="0" applyFont="1" applyFill="1" applyBorder="1"/>
    <xf numFmtId="9" fontId="3" fillId="0" borderId="0" xfId="2" applyFont="1" applyFill="1" applyBorder="1" applyAlignment="1">
      <alignment horizontal="left"/>
    </xf>
    <xf numFmtId="43" fontId="4" fillId="0" borderId="1" xfId="1" applyFont="1" applyFill="1" applyBorder="1"/>
    <xf numFmtId="43" fontId="4" fillId="0" borderId="15" xfId="1" applyFont="1" applyFill="1" applyBorder="1"/>
    <xf numFmtId="169" fontId="3" fillId="0" borderId="2" xfId="3" applyNumberFormat="1" applyFont="1" applyFill="1" applyBorder="1" applyAlignment="1">
      <alignment horizontal="left"/>
    </xf>
    <xf numFmtId="0" fontId="7" fillId="4" borderId="6" xfId="0" applyFont="1" applyFill="1" applyBorder="1"/>
    <xf numFmtId="0" fontId="3" fillId="7" borderId="14" xfId="0" applyFont="1" applyFill="1" applyBorder="1"/>
    <xf numFmtId="9" fontId="3" fillId="7" borderId="14" xfId="2" applyFont="1" applyFill="1" applyBorder="1" applyAlignment="1">
      <alignment horizontal="left"/>
    </xf>
    <xf numFmtId="0" fontId="8" fillId="4" borderId="13" xfId="0" applyFont="1" applyFill="1" applyBorder="1"/>
    <xf numFmtId="169" fontId="3" fillId="7" borderId="2" xfId="3" applyNumberFormat="1" applyFont="1" applyFill="1" applyBorder="1" applyAlignment="1">
      <alignment horizontal="left"/>
    </xf>
    <xf numFmtId="0" fontId="0" fillId="4" borderId="20" xfId="0" applyFill="1" applyBorder="1"/>
    <xf numFmtId="0" fontId="0" fillId="0" borderId="1" xfId="0" applyFill="1" applyBorder="1"/>
    <xf numFmtId="164" fontId="0" fillId="0" borderId="1" xfId="1" applyNumberFormat="1" applyFont="1" applyFill="1" applyBorder="1"/>
    <xf numFmtId="169" fontId="0" fillId="0" borderId="1" xfId="3" applyNumberFormat="1" applyFont="1" applyFill="1" applyBorder="1"/>
    <xf numFmtId="164" fontId="0" fillId="0" borderId="1" xfId="1" applyNumberFormat="1" applyFont="1" applyFill="1" applyBorder="1" applyAlignment="1">
      <alignment horizontal="left" indent="1"/>
    </xf>
    <xf numFmtId="0" fontId="3" fillId="6" borderId="18" xfId="0" applyFont="1" applyFill="1" applyBorder="1"/>
    <xf numFmtId="0" fontId="3" fillId="6" borderId="0" xfId="0" applyFont="1" applyFill="1"/>
    <xf numFmtId="0" fontId="3" fillId="6" borderId="17" xfId="0" applyFont="1" applyFill="1" applyBorder="1"/>
    <xf numFmtId="0" fontId="3" fillId="6" borderId="19" xfId="0" applyFont="1" applyFill="1" applyBorder="1"/>
    <xf numFmtId="0" fontId="3" fillId="6" borderId="1" xfId="0" applyFont="1" applyFill="1" applyBorder="1"/>
    <xf numFmtId="164" fontId="3" fillId="6" borderId="1" xfId="1" applyNumberFormat="1" applyFont="1" applyFill="1" applyBorder="1"/>
    <xf numFmtId="169" fontId="3" fillId="6" borderId="1" xfId="3" applyNumberFormat="1" applyFont="1" applyFill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workbookViewId="0">
      <selection activeCell="E39" sqref="E39"/>
    </sheetView>
  </sheetViews>
  <sheetFormatPr defaultRowHeight="15" x14ac:dyDescent="0.25"/>
  <cols>
    <col min="1" max="1" width="7" customWidth="1"/>
    <col min="3" max="3" width="12.42578125" customWidth="1"/>
    <col min="4" max="4" width="13" customWidth="1"/>
    <col min="5" max="5" width="12.85546875" customWidth="1"/>
    <col min="6" max="6" width="4.7109375" style="100" customWidth="1"/>
    <col min="7" max="7" width="7.7109375" customWidth="1"/>
    <col min="8" max="8" width="8.85546875" customWidth="1"/>
    <col min="9" max="9" width="12.5703125" customWidth="1"/>
    <col min="10" max="10" width="14.140625" customWidth="1"/>
    <col min="11" max="12" width="13.7109375" customWidth="1"/>
    <col min="13" max="13" width="7.85546875" hidden="1" customWidth="1"/>
    <col min="14" max="14" width="7.85546875" style="100" customWidth="1"/>
    <col min="15" max="15" width="7.85546875" customWidth="1"/>
    <col min="16" max="16" width="8.5703125" customWidth="1"/>
    <col min="17" max="18" width="14.42578125" customWidth="1"/>
    <col min="19" max="19" width="8" hidden="1" customWidth="1"/>
    <col min="20" max="20" width="14.42578125" customWidth="1"/>
    <col min="21" max="21" width="10.140625" hidden="1" customWidth="1"/>
    <col min="22" max="22" width="14.140625" customWidth="1"/>
  </cols>
  <sheetData>
    <row r="1" spans="1:27" ht="23.25" x14ac:dyDescent="0.35">
      <c r="A1" s="53" t="s">
        <v>43</v>
      </c>
      <c r="B1" s="51"/>
      <c r="C1" s="52"/>
      <c r="D1" s="52"/>
      <c r="E1" s="51"/>
      <c r="F1" s="94"/>
      <c r="G1" s="53" t="s">
        <v>44</v>
      </c>
      <c r="H1" s="51"/>
      <c r="I1" s="53"/>
      <c r="J1" s="51"/>
      <c r="K1" s="51"/>
      <c r="L1" s="51"/>
      <c r="M1" s="63"/>
      <c r="N1" s="94"/>
      <c r="O1" s="53" t="s">
        <v>32</v>
      </c>
      <c r="P1" s="51"/>
      <c r="Q1" s="53"/>
      <c r="R1" s="51"/>
      <c r="S1" s="63"/>
      <c r="T1" s="51"/>
      <c r="U1" s="51"/>
      <c r="V1" s="51"/>
      <c r="W1" s="3"/>
      <c r="X1" s="3"/>
      <c r="Y1" s="3"/>
      <c r="Z1" s="3"/>
      <c r="AA1" s="3"/>
    </row>
    <row r="2" spans="1:27" ht="15.75" x14ac:dyDescent="0.25">
      <c r="A2" s="28" t="s">
        <v>29</v>
      </c>
      <c r="B2" s="32"/>
      <c r="C2" s="28" t="s">
        <v>9</v>
      </c>
      <c r="D2" s="29"/>
      <c r="E2" s="30"/>
      <c r="F2" s="95"/>
      <c r="G2" s="28" t="s">
        <v>29</v>
      </c>
      <c r="H2" s="32"/>
      <c r="I2" s="28" t="s">
        <v>19</v>
      </c>
      <c r="J2" s="29"/>
      <c r="K2" s="29"/>
      <c r="L2" s="30"/>
      <c r="M2" s="64"/>
      <c r="N2" s="101"/>
      <c r="O2" s="28" t="s">
        <v>29</v>
      </c>
      <c r="P2" s="32"/>
      <c r="Q2" s="28" t="s">
        <v>26</v>
      </c>
      <c r="R2" s="29"/>
      <c r="S2" s="69"/>
      <c r="T2" s="29"/>
      <c r="U2" s="30"/>
      <c r="V2" s="30"/>
      <c r="W2" s="3"/>
      <c r="X2" s="3"/>
      <c r="Y2" s="3"/>
      <c r="Z2" s="3"/>
      <c r="AA2" s="3"/>
    </row>
    <row r="3" spans="1:27" x14ac:dyDescent="0.25">
      <c r="A3" s="13"/>
      <c r="B3" s="13"/>
      <c r="C3" s="13"/>
      <c r="D3" s="13"/>
      <c r="E3" s="25"/>
      <c r="F3" s="96"/>
      <c r="G3" s="13"/>
      <c r="H3" s="13"/>
      <c r="I3" s="13" t="s">
        <v>13</v>
      </c>
      <c r="J3" s="13" t="s">
        <v>52</v>
      </c>
      <c r="K3" s="13" t="s">
        <v>21</v>
      </c>
      <c r="L3" s="25" t="s">
        <v>1</v>
      </c>
      <c r="M3" s="65"/>
      <c r="N3" s="43"/>
      <c r="O3" s="13"/>
      <c r="P3" s="13"/>
      <c r="Q3" s="13" t="s">
        <v>41</v>
      </c>
      <c r="R3" s="25" t="s">
        <v>25</v>
      </c>
      <c r="S3" s="65"/>
      <c r="T3" s="13" t="s">
        <v>41</v>
      </c>
      <c r="U3" s="25"/>
      <c r="V3" s="25" t="s">
        <v>25</v>
      </c>
      <c r="W3" s="3"/>
      <c r="X3" s="3"/>
      <c r="Y3" s="3"/>
      <c r="Z3" s="3"/>
      <c r="AA3" s="3"/>
    </row>
    <row r="4" spans="1:27" x14ac:dyDescent="0.25">
      <c r="A4" s="15" t="s">
        <v>6</v>
      </c>
      <c r="B4" s="15" t="s">
        <v>42</v>
      </c>
      <c r="C4" s="15"/>
      <c r="D4" s="15" t="s">
        <v>15</v>
      </c>
      <c r="E4" s="26" t="s">
        <v>1</v>
      </c>
      <c r="F4" s="97"/>
      <c r="G4" s="15" t="s">
        <v>6</v>
      </c>
      <c r="H4" s="15" t="s">
        <v>42</v>
      </c>
      <c r="I4" s="15" t="s">
        <v>17</v>
      </c>
      <c r="J4" s="15" t="s">
        <v>8</v>
      </c>
      <c r="K4" s="15" t="s">
        <v>22</v>
      </c>
      <c r="L4" s="26" t="s">
        <v>18</v>
      </c>
      <c r="M4" s="65"/>
      <c r="N4" s="43"/>
      <c r="O4" s="15" t="s">
        <v>6</v>
      </c>
      <c r="P4" s="15" t="s">
        <v>42</v>
      </c>
      <c r="Q4" s="15" t="s">
        <v>20</v>
      </c>
      <c r="R4" s="26" t="s">
        <v>23</v>
      </c>
      <c r="S4" s="65"/>
      <c r="T4" s="15" t="s">
        <v>20</v>
      </c>
      <c r="U4" s="26"/>
      <c r="V4" s="26" t="s">
        <v>27</v>
      </c>
      <c r="W4" s="3"/>
      <c r="X4" s="3"/>
      <c r="Y4" s="3"/>
      <c r="Z4" s="3"/>
      <c r="AA4" s="3"/>
    </row>
    <row r="5" spans="1:27" x14ac:dyDescent="0.25">
      <c r="A5" s="14" t="s">
        <v>5</v>
      </c>
      <c r="B5" s="14" t="s">
        <v>5</v>
      </c>
      <c r="C5" s="14" t="s">
        <v>7</v>
      </c>
      <c r="D5" s="14" t="s">
        <v>14</v>
      </c>
      <c r="E5" s="27" t="s">
        <v>9</v>
      </c>
      <c r="F5" s="98"/>
      <c r="G5" s="14" t="s">
        <v>5</v>
      </c>
      <c r="H5" s="14" t="s">
        <v>5</v>
      </c>
      <c r="I5" s="14" t="s">
        <v>9</v>
      </c>
      <c r="J5" s="14" t="s">
        <v>4</v>
      </c>
      <c r="K5" s="14" t="s">
        <v>16</v>
      </c>
      <c r="L5" s="27" t="s">
        <v>11</v>
      </c>
      <c r="M5" s="65"/>
      <c r="N5" s="43"/>
      <c r="O5" s="14" t="s">
        <v>5</v>
      </c>
      <c r="P5" s="14" t="s">
        <v>5</v>
      </c>
      <c r="Q5" s="16">
        <v>7.0000000000000007E-2</v>
      </c>
      <c r="R5" s="31" t="s">
        <v>24</v>
      </c>
      <c r="S5" s="70"/>
      <c r="T5" s="16">
        <v>0.03</v>
      </c>
      <c r="U5" s="27"/>
      <c r="V5" s="27" t="s">
        <v>28</v>
      </c>
      <c r="W5" s="3"/>
      <c r="X5" s="5"/>
      <c r="Y5" s="3"/>
      <c r="Z5" s="3"/>
      <c r="AA5" s="3"/>
    </row>
    <row r="6" spans="1:27" x14ac:dyDescent="0.25">
      <c r="A6" s="10">
        <v>0</v>
      </c>
      <c r="B6" s="10">
        <v>2013</v>
      </c>
      <c r="C6" s="11">
        <v>3543000</v>
      </c>
      <c r="D6" s="11">
        <v>0</v>
      </c>
      <c r="E6" s="17">
        <f>C6+D6</f>
        <v>3543000</v>
      </c>
      <c r="F6" s="50"/>
      <c r="G6" s="10">
        <v>0</v>
      </c>
      <c r="H6" s="10">
        <v>2013</v>
      </c>
      <c r="I6" s="12">
        <v>0</v>
      </c>
      <c r="J6" s="11">
        <v>0</v>
      </c>
      <c r="K6" s="11">
        <v>0</v>
      </c>
      <c r="L6" s="19">
        <f>W1</f>
        <v>0</v>
      </c>
      <c r="M6" s="66">
        <f>1/((1*Q5)^A6)</f>
        <v>1</v>
      </c>
      <c r="N6" s="102"/>
      <c r="O6" s="10">
        <v>0</v>
      </c>
      <c r="P6" s="10">
        <v>2013</v>
      </c>
      <c r="Q6" s="40">
        <f t="shared" ref="Q6:Q25" si="0">L6*M6</f>
        <v>0</v>
      </c>
      <c r="R6" s="21">
        <f t="shared" ref="R6:R25" si="1">Q6-E6</f>
        <v>-3543000</v>
      </c>
      <c r="S6" s="66">
        <f>1/((1*T5)^A6)</f>
        <v>1</v>
      </c>
      <c r="T6" s="11">
        <f t="shared" ref="T6:T25" si="2">L6*S6</f>
        <v>0</v>
      </c>
      <c r="U6" s="23"/>
      <c r="V6" s="23">
        <f t="shared" ref="V6:V25" si="3">T6-E6</f>
        <v>-3543000</v>
      </c>
    </row>
    <row r="7" spans="1:27" x14ac:dyDescent="0.25">
      <c r="A7" s="8">
        <v>1</v>
      </c>
      <c r="B7" s="8">
        <v>2014</v>
      </c>
      <c r="C7" s="9">
        <v>3572000</v>
      </c>
      <c r="D7" s="9">
        <v>50000</v>
      </c>
      <c r="E7" s="18">
        <f t="shared" ref="E7:E25" si="4">C7+D7</f>
        <v>3622000</v>
      </c>
      <c r="F7" s="46"/>
      <c r="G7" s="8">
        <v>1</v>
      </c>
      <c r="H7" s="8">
        <v>2014</v>
      </c>
      <c r="I7" s="9">
        <f xml:space="preserve"> 370810 /2</f>
        <v>185405</v>
      </c>
      <c r="J7" s="9">
        <f xml:space="preserve"> 188576 / 2</f>
        <v>94288</v>
      </c>
      <c r="K7" s="61">
        <v>0</v>
      </c>
      <c r="L7" s="20">
        <f t="shared" ref="L7:L25" si="5">SUM(I7:K7)</f>
        <v>279693</v>
      </c>
      <c r="M7" s="66">
        <f>1/((1+Q5)^A7)</f>
        <v>0.93457943925233644</v>
      </c>
      <c r="N7" s="103"/>
      <c r="O7" s="8">
        <v>1</v>
      </c>
      <c r="P7" s="8">
        <v>2014</v>
      </c>
      <c r="Q7" s="41">
        <f t="shared" si="0"/>
        <v>261395.32710280374</v>
      </c>
      <c r="R7" s="22">
        <f t="shared" si="1"/>
        <v>-3360604.6728971964</v>
      </c>
      <c r="S7" s="66">
        <f>1/((1+T5)^A7)</f>
        <v>0.970873786407767</v>
      </c>
      <c r="T7" s="9">
        <f t="shared" si="2"/>
        <v>271546.60194174759</v>
      </c>
      <c r="U7" s="24"/>
      <c r="V7" s="23">
        <f t="shared" si="3"/>
        <v>-3350453.3980582524</v>
      </c>
    </row>
    <row r="8" spans="1:27" x14ac:dyDescent="0.25">
      <c r="A8" s="8">
        <v>2</v>
      </c>
      <c r="B8" s="8">
        <v>2015</v>
      </c>
      <c r="C8" s="9">
        <v>0</v>
      </c>
      <c r="D8" s="9">
        <v>105000</v>
      </c>
      <c r="E8" s="18">
        <f t="shared" si="4"/>
        <v>105000</v>
      </c>
      <c r="F8" s="46"/>
      <c r="G8" s="8">
        <v>2</v>
      </c>
      <c r="H8" s="8">
        <v>2015</v>
      </c>
      <c r="I8" s="9">
        <v>370810</v>
      </c>
      <c r="J8" s="9">
        <v>188576</v>
      </c>
      <c r="K8" s="9">
        <f>4202612/2</f>
        <v>2101306</v>
      </c>
      <c r="L8" s="20">
        <f t="shared" si="5"/>
        <v>2660692</v>
      </c>
      <c r="M8" s="66">
        <f>1/((1+Q5)^A8)</f>
        <v>0.87343872827321156</v>
      </c>
      <c r="N8" s="103"/>
      <c r="O8" s="8">
        <v>2</v>
      </c>
      <c r="P8" s="8">
        <v>2015</v>
      </c>
      <c r="Q8" s="41">
        <f t="shared" si="0"/>
        <v>2323951.4368067076</v>
      </c>
      <c r="R8" s="20">
        <f t="shared" si="1"/>
        <v>2218951.4368067076</v>
      </c>
      <c r="S8" s="66">
        <f>1/((1+T5)^A8)</f>
        <v>0.94259590913375435</v>
      </c>
      <c r="T8" s="9">
        <f t="shared" si="2"/>
        <v>2507957.3946649074</v>
      </c>
      <c r="U8" s="18"/>
      <c r="V8" s="17">
        <f t="shared" si="3"/>
        <v>2402957.3946649074</v>
      </c>
    </row>
    <row r="9" spans="1:27" x14ac:dyDescent="0.25">
      <c r="A9" s="8">
        <v>3</v>
      </c>
      <c r="B9" s="8">
        <v>2016</v>
      </c>
      <c r="C9" s="9">
        <v>0</v>
      </c>
      <c r="D9" s="9">
        <v>105000</v>
      </c>
      <c r="E9" s="18">
        <f t="shared" si="4"/>
        <v>105000</v>
      </c>
      <c r="F9" s="46"/>
      <c r="G9" s="8">
        <v>3</v>
      </c>
      <c r="H9" s="8">
        <v>2016</v>
      </c>
      <c r="I9" s="9">
        <v>370810</v>
      </c>
      <c r="J9" s="9">
        <v>188576</v>
      </c>
      <c r="K9" s="9">
        <f>4202612/2</f>
        <v>2101306</v>
      </c>
      <c r="L9" s="20">
        <f t="shared" si="5"/>
        <v>2660692</v>
      </c>
      <c r="M9" s="66">
        <f>1/((1+Q5)^A9)</f>
        <v>0.81629787689085187</v>
      </c>
      <c r="N9" s="103"/>
      <c r="O9" s="8">
        <v>3</v>
      </c>
      <c r="P9" s="8">
        <v>2016</v>
      </c>
      <c r="Q9" s="41">
        <f t="shared" si="0"/>
        <v>2171917.2306604744</v>
      </c>
      <c r="R9" s="20">
        <f t="shared" si="1"/>
        <v>2066917.2306604744</v>
      </c>
      <c r="S9" s="66">
        <f>1/((1+T5)^A9)</f>
        <v>0.91514165935315961</v>
      </c>
      <c r="T9" s="9">
        <f t="shared" si="2"/>
        <v>2434910.0919076768</v>
      </c>
      <c r="U9" s="18"/>
      <c r="V9" s="17">
        <f t="shared" si="3"/>
        <v>2329910.0919076768</v>
      </c>
    </row>
    <row r="10" spans="1:27" x14ac:dyDescent="0.25">
      <c r="A10" s="8">
        <v>4</v>
      </c>
      <c r="B10" s="8">
        <v>2017</v>
      </c>
      <c r="C10" s="9">
        <v>0</v>
      </c>
      <c r="D10" s="9">
        <v>105000</v>
      </c>
      <c r="E10" s="18">
        <f t="shared" si="4"/>
        <v>105000</v>
      </c>
      <c r="F10" s="46"/>
      <c r="G10" s="8">
        <v>4</v>
      </c>
      <c r="H10" s="8">
        <v>2017</v>
      </c>
      <c r="I10" s="9">
        <v>370810</v>
      </c>
      <c r="J10" s="9">
        <v>188576</v>
      </c>
      <c r="K10" s="9">
        <v>0</v>
      </c>
      <c r="L10" s="20">
        <f t="shared" si="5"/>
        <v>559386</v>
      </c>
      <c r="M10" s="66">
        <f>1/((1+Q5)^A10)</f>
        <v>0.7628952120475252</v>
      </c>
      <c r="N10" s="103"/>
      <c r="O10" s="8">
        <v>4</v>
      </c>
      <c r="P10" s="8">
        <v>2017</v>
      </c>
      <c r="Q10" s="41">
        <f t="shared" si="0"/>
        <v>426752.90108641691</v>
      </c>
      <c r="R10" s="20">
        <f t="shared" si="1"/>
        <v>321752.90108641691</v>
      </c>
      <c r="S10" s="66">
        <f>1/((1+T5)^A10)</f>
        <v>0.888487047915689</v>
      </c>
      <c r="T10" s="9">
        <f t="shared" si="2"/>
        <v>497007.21578536561</v>
      </c>
      <c r="U10" s="18"/>
      <c r="V10" s="17">
        <f t="shared" si="3"/>
        <v>392007.21578536561</v>
      </c>
    </row>
    <row r="11" spans="1:27" x14ac:dyDescent="0.25">
      <c r="A11" s="8">
        <v>5</v>
      </c>
      <c r="B11" s="8">
        <v>2018</v>
      </c>
      <c r="C11" s="9">
        <v>0</v>
      </c>
      <c r="D11" s="9">
        <v>105000</v>
      </c>
      <c r="E11" s="18">
        <f t="shared" si="4"/>
        <v>105000</v>
      </c>
      <c r="F11" s="46"/>
      <c r="G11" s="8">
        <v>5</v>
      </c>
      <c r="H11" s="8">
        <v>2018</v>
      </c>
      <c r="I11" s="9">
        <v>370810</v>
      </c>
      <c r="J11" s="9">
        <v>188576</v>
      </c>
      <c r="K11" s="9">
        <v>0</v>
      </c>
      <c r="L11" s="20">
        <f t="shared" si="5"/>
        <v>559386</v>
      </c>
      <c r="M11" s="66">
        <f>1/((1+Q5)^A11)</f>
        <v>0.71298617948366838</v>
      </c>
      <c r="N11" s="103"/>
      <c r="O11" s="8">
        <v>5</v>
      </c>
      <c r="P11" s="8">
        <v>2018</v>
      </c>
      <c r="Q11" s="41">
        <f t="shared" si="0"/>
        <v>398834.48699665134</v>
      </c>
      <c r="R11" s="20">
        <f t="shared" si="1"/>
        <v>293834.48699665134</v>
      </c>
      <c r="S11" s="66">
        <f>1/((1+T5)^A11)</f>
        <v>0.86260878438416411</v>
      </c>
      <c r="T11" s="9">
        <f t="shared" si="2"/>
        <v>482531.27746152005</v>
      </c>
      <c r="U11" s="18"/>
      <c r="V11" s="17">
        <f t="shared" si="3"/>
        <v>377531.27746152005</v>
      </c>
    </row>
    <row r="12" spans="1:27" x14ac:dyDescent="0.25">
      <c r="A12" s="8">
        <v>6</v>
      </c>
      <c r="B12" s="8">
        <v>2019</v>
      </c>
      <c r="C12" s="9">
        <v>0</v>
      </c>
      <c r="D12" s="9">
        <v>105000</v>
      </c>
      <c r="E12" s="18">
        <f t="shared" si="4"/>
        <v>105000</v>
      </c>
      <c r="F12" s="46"/>
      <c r="G12" s="8">
        <v>6</v>
      </c>
      <c r="H12" s="8">
        <v>2019</v>
      </c>
      <c r="I12" s="9">
        <v>370810</v>
      </c>
      <c r="J12" s="9">
        <v>188576</v>
      </c>
      <c r="K12" s="9">
        <v>0</v>
      </c>
      <c r="L12" s="20">
        <f t="shared" si="5"/>
        <v>559386</v>
      </c>
      <c r="M12" s="66">
        <f>1/((1+Q5)^A12)</f>
        <v>0.66634222381651254</v>
      </c>
      <c r="N12" s="103"/>
      <c r="O12" s="8">
        <v>6</v>
      </c>
      <c r="P12" s="8">
        <v>2019</v>
      </c>
      <c r="Q12" s="41">
        <f t="shared" si="0"/>
        <v>372742.51121182367</v>
      </c>
      <c r="R12" s="20">
        <f t="shared" si="1"/>
        <v>267742.51121182367</v>
      </c>
      <c r="S12" s="66">
        <f>1/((1+T5)^A12)</f>
        <v>0.83748425668365445</v>
      </c>
      <c r="T12" s="9">
        <f t="shared" si="2"/>
        <v>468476.96840924275</v>
      </c>
      <c r="U12" s="18"/>
      <c r="V12" s="17">
        <f t="shared" si="3"/>
        <v>363476.96840924275</v>
      </c>
    </row>
    <row r="13" spans="1:27" x14ac:dyDescent="0.25">
      <c r="A13" s="8">
        <v>7</v>
      </c>
      <c r="B13" s="8">
        <v>2020</v>
      </c>
      <c r="C13" s="9">
        <v>0</v>
      </c>
      <c r="D13" s="9">
        <v>105000</v>
      </c>
      <c r="E13" s="18">
        <f t="shared" si="4"/>
        <v>105000</v>
      </c>
      <c r="F13" s="46"/>
      <c r="G13" s="8">
        <v>7</v>
      </c>
      <c r="H13" s="8">
        <v>2020</v>
      </c>
      <c r="I13" s="9">
        <v>370810</v>
      </c>
      <c r="J13" s="9">
        <v>188576</v>
      </c>
      <c r="K13" s="9">
        <v>0</v>
      </c>
      <c r="L13" s="20">
        <f t="shared" si="5"/>
        <v>559386</v>
      </c>
      <c r="M13" s="66">
        <f>1/((1+Q5)^A13)</f>
        <v>0.62274974188459109</v>
      </c>
      <c r="N13" s="103"/>
      <c r="O13" s="8">
        <v>7</v>
      </c>
      <c r="P13" s="8">
        <v>2020</v>
      </c>
      <c r="Q13" s="41">
        <f t="shared" si="0"/>
        <v>348357.48711385386</v>
      </c>
      <c r="R13" s="20">
        <f t="shared" si="1"/>
        <v>243357.48711385386</v>
      </c>
      <c r="S13" s="66">
        <f>1/((1+T5)^A13)</f>
        <v>0.81309151134335378</v>
      </c>
      <c r="T13" s="9">
        <f t="shared" si="2"/>
        <v>454832.00816431327</v>
      </c>
      <c r="U13" s="18"/>
      <c r="V13" s="17">
        <f t="shared" si="3"/>
        <v>349832.00816431327</v>
      </c>
    </row>
    <row r="14" spans="1:27" x14ac:dyDescent="0.25">
      <c r="A14" s="8">
        <v>8</v>
      </c>
      <c r="B14" s="8">
        <v>2021</v>
      </c>
      <c r="C14" s="9">
        <v>0</v>
      </c>
      <c r="D14" s="9">
        <v>105000</v>
      </c>
      <c r="E14" s="18">
        <f t="shared" si="4"/>
        <v>105000</v>
      </c>
      <c r="F14" s="46"/>
      <c r="G14" s="8">
        <v>8</v>
      </c>
      <c r="H14" s="8">
        <v>2021</v>
      </c>
      <c r="I14" s="9">
        <v>370810</v>
      </c>
      <c r="J14" s="9">
        <v>188576</v>
      </c>
      <c r="K14" s="9">
        <v>0</v>
      </c>
      <c r="L14" s="20">
        <f t="shared" si="5"/>
        <v>559386</v>
      </c>
      <c r="M14" s="66">
        <f>1/((1+Q5)^A14)</f>
        <v>0.5820091045650384</v>
      </c>
      <c r="N14" s="103"/>
      <c r="O14" s="8">
        <v>8</v>
      </c>
      <c r="P14" s="8">
        <v>2021</v>
      </c>
      <c r="Q14" s="41">
        <f t="shared" si="0"/>
        <v>325567.7449662186</v>
      </c>
      <c r="R14" s="20">
        <f t="shared" si="1"/>
        <v>220567.7449662186</v>
      </c>
      <c r="S14" s="66">
        <f>1/((1+T5)^A14)</f>
        <v>0.78940923431393573</v>
      </c>
      <c r="T14" s="9">
        <f t="shared" si="2"/>
        <v>441584.47394593526</v>
      </c>
      <c r="U14" s="18"/>
      <c r="V14" s="17">
        <f t="shared" si="3"/>
        <v>336584.47394593526</v>
      </c>
    </row>
    <row r="15" spans="1:27" x14ac:dyDescent="0.25">
      <c r="A15" s="8">
        <v>9</v>
      </c>
      <c r="B15" s="8">
        <v>2022</v>
      </c>
      <c r="C15" s="9">
        <v>0</v>
      </c>
      <c r="D15" s="9">
        <v>105000</v>
      </c>
      <c r="E15" s="18">
        <f t="shared" si="4"/>
        <v>105000</v>
      </c>
      <c r="F15" s="46"/>
      <c r="G15" s="8">
        <v>9</v>
      </c>
      <c r="H15" s="8">
        <v>2022</v>
      </c>
      <c r="I15" s="9">
        <v>370810</v>
      </c>
      <c r="J15" s="9">
        <v>188576</v>
      </c>
      <c r="K15" s="9">
        <v>0</v>
      </c>
      <c r="L15" s="20">
        <f t="shared" si="5"/>
        <v>559386</v>
      </c>
      <c r="M15" s="66">
        <f>1/((1+Q5)^A15)</f>
        <v>0.54393374258414806</v>
      </c>
      <c r="N15" s="103"/>
      <c r="O15" s="8">
        <v>9</v>
      </c>
      <c r="P15" s="8">
        <v>2022</v>
      </c>
      <c r="Q15" s="41">
        <f t="shared" si="0"/>
        <v>304268.92052917625</v>
      </c>
      <c r="R15" s="20">
        <f t="shared" si="1"/>
        <v>199268.92052917625</v>
      </c>
      <c r="S15" s="66">
        <f>1/((1+T5)^A15)</f>
        <v>0.76641673234362695</v>
      </c>
      <c r="T15" s="9">
        <f t="shared" si="2"/>
        <v>428722.79023877211</v>
      </c>
      <c r="U15" s="18"/>
      <c r="V15" s="17">
        <f t="shared" si="3"/>
        <v>323722.79023877211</v>
      </c>
    </row>
    <row r="16" spans="1:27" x14ac:dyDescent="0.25">
      <c r="A16" s="8">
        <v>10</v>
      </c>
      <c r="B16" s="8">
        <v>2023</v>
      </c>
      <c r="C16" s="9">
        <v>0</v>
      </c>
      <c r="D16" s="9">
        <v>105000</v>
      </c>
      <c r="E16" s="18">
        <f t="shared" si="4"/>
        <v>105000</v>
      </c>
      <c r="F16" s="46"/>
      <c r="G16" s="8">
        <v>10</v>
      </c>
      <c r="H16" s="8">
        <v>2023</v>
      </c>
      <c r="I16" s="9">
        <v>370810</v>
      </c>
      <c r="J16" s="9">
        <v>188576</v>
      </c>
      <c r="K16" s="9">
        <v>0</v>
      </c>
      <c r="L16" s="20">
        <f t="shared" si="5"/>
        <v>559386</v>
      </c>
      <c r="M16" s="66">
        <f>1/((1+Q5)^A16)</f>
        <v>0.5083492921347178</v>
      </c>
      <c r="N16" s="103"/>
      <c r="O16" s="8">
        <v>10</v>
      </c>
      <c r="P16" s="8">
        <v>2023</v>
      </c>
      <c r="Q16" s="41">
        <f t="shared" si="0"/>
        <v>284363.47713007126</v>
      </c>
      <c r="R16" s="20">
        <f t="shared" si="1"/>
        <v>179363.47713007126</v>
      </c>
      <c r="S16" s="66">
        <f>1/((1+T5)^A16)</f>
        <v>0.74409391489672516</v>
      </c>
      <c r="T16" s="9">
        <f t="shared" si="2"/>
        <v>416235.71867841948</v>
      </c>
      <c r="U16" s="18"/>
      <c r="V16" s="17">
        <f t="shared" si="3"/>
        <v>311235.71867841948</v>
      </c>
    </row>
    <row r="17" spans="1:22" x14ac:dyDescent="0.25">
      <c r="A17" s="8">
        <v>11</v>
      </c>
      <c r="B17" s="8">
        <v>2024</v>
      </c>
      <c r="C17" s="9">
        <v>0</v>
      </c>
      <c r="D17" s="9">
        <v>105000</v>
      </c>
      <c r="E17" s="18">
        <f t="shared" si="4"/>
        <v>105000</v>
      </c>
      <c r="F17" s="46"/>
      <c r="G17" s="8">
        <v>11</v>
      </c>
      <c r="H17" s="8">
        <v>2024</v>
      </c>
      <c r="I17" s="9">
        <v>370810</v>
      </c>
      <c r="J17" s="9">
        <v>188576</v>
      </c>
      <c r="K17" s="9">
        <v>0</v>
      </c>
      <c r="L17" s="20">
        <f t="shared" si="5"/>
        <v>559386</v>
      </c>
      <c r="M17" s="66">
        <f>1/((1+Q5)^A17)</f>
        <v>0.47509279638758667</v>
      </c>
      <c r="N17" s="103"/>
      <c r="O17" s="8">
        <v>11</v>
      </c>
      <c r="P17" s="8">
        <v>2024</v>
      </c>
      <c r="Q17" s="41">
        <f t="shared" si="0"/>
        <v>265760.25900006655</v>
      </c>
      <c r="R17" s="20">
        <f t="shared" si="1"/>
        <v>160760.25900006655</v>
      </c>
      <c r="S17" s="66">
        <f>1/((1+T5)^A17)</f>
        <v>0.72242127659876232</v>
      </c>
      <c r="T17" s="9">
        <f t="shared" si="2"/>
        <v>404112.34823147528</v>
      </c>
      <c r="U17" s="18"/>
      <c r="V17" s="17">
        <f t="shared" si="3"/>
        <v>299112.34823147528</v>
      </c>
    </row>
    <row r="18" spans="1:22" x14ac:dyDescent="0.25">
      <c r="A18" s="8">
        <v>12</v>
      </c>
      <c r="B18" s="8">
        <v>2025</v>
      </c>
      <c r="C18" s="9">
        <v>0</v>
      </c>
      <c r="D18" s="9">
        <v>105000</v>
      </c>
      <c r="E18" s="18">
        <f t="shared" si="4"/>
        <v>105000</v>
      </c>
      <c r="F18" s="46"/>
      <c r="G18" s="8">
        <v>12</v>
      </c>
      <c r="H18" s="8">
        <v>2025</v>
      </c>
      <c r="I18" s="9">
        <v>370810</v>
      </c>
      <c r="J18" s="9">
        <v>188576</v>
      </c>
      <c r="K18" s="9">
        <v>0</v>
      </c>
      <c r="L18" s="20">
        <f t="shared" si="5"/>
        <v>559386</v>
      </c>
      <c r="M18" s="66">
        <f>1/((1+Q5)^A18)</f>
        <v>0.44401195924073528</v>
      </c>
      <c r="N18" s="103"/>
      <c r="O18" s="8">
        <v>12</v>
      </c>
      <c r="P18" s="8">
        <v>2025</v>
      </c>
      <c r="Q18" s="41">
        <f t="shared" si="0"/>
        <v>248374.07383183794</v>
      </c>
      <c r="R18" s="20">
        <f t="shared" si="1"/>
        <v>143374.07383183794</v>
      </c>
      <c r="S18" s="66">
        <f>1/((1+T5)^A18)</f>
        <v>0.70137988019297326</v>
      </c>
      <c r="T18" s="9">
        <f t="shared" si="2"/>
        <v>392342.08566162654</v>
      </c>
      <c r="U18" s="18"/>
      <c r="V18" s="17">
        <f t="shared" si="3"/>
        <v>287342.08566162654</v>
      </c>
    </row>
    <row r="19" spans="1:22" x14ac:dyDescent="0.25">
      <c r="A19" s="8">
        <v>13</v>
      </c>
      <c r="B19" s="8">
        <v>2026</v>
      </c>
      <c r="C19" s="9">
        <v>0</v>
      </c>
      <c r="D19" s="9">
        <v>105000</v>
      </c>
      <c r="E19" s="18">
        <f t="shared" si="4"/>
        <v>105000</v>
      </c>
      <c r="F19" s="46"/>
      <c r="G19" s="8">
        <v>13</v>
      </c>
      <c r="H19" s="8">
        <v>2026</v>
      </c>
      <c r="I19" s="9">
        <v>370810</v>
      </c>
      <c r="J19" s="9">
        <v>188576</v>
      </c>
      <c r="K19" s="9">
        <v>0</v>
      </c>
      <c r="L19" s="20">
        <f t="shared" si="5"/>
        <v>559386</v>
      </c>
      <c r="M19" s="66">
        <f>1/((1+Q5)^A19)</f>
        <v>0.41496444788853759</v>
      </c>
      <c r="N19" s="103"/>
      <c r="O19" s="8">
        <v>13</v>
      </c>
      <c r="P19" s="8">
        <v>2026</v>
      </c>
      <c r="Q19" s="41">
        <f t="shared" si="0"/>
        <v>232125.30264657747</v>
      </c>
      <c r="R19" s="20">
        <f t="shared" si="1"/>
        <v>127125.30264657747</v>
      </c>
      <c r="S19" s="66">
        <f>1/((1+T5)^A19)</f>
        <v>0.68095133999317792</v>
      </c>
      <c r="T19" s="9">
        <f t="shared" si="2"/>
        <v>380914.6462734238</v>
      </c>
      <c r="U19" s="18"/>
      <c r="V19" s="17">
        <f t="shared" si="3"/>
        <v>275914.6462734238</v>
      </c>
    </row>
    <row r="20" spans="1:22" x14ac:dyDescent="0.25">
      <c r="A20" s="8">
        <v>14</v>
      </c>
      <c r="B20" s="8">
        <v>2027</v>
      </c>
      <c r="C20" s="9">
        <v>0</v>
      </c>
      <c r="D20" s="9">
        <v>105000</v>
      </c>
      <c r="E20" s="18">
        <f t="shared" si="4"/>
        <v>105000</v>
      </c>
      <c r="F20" s="46"/>
      <c r="G20" s="8">
        <v>14</v>
      </c>
      <c r="H20" s="8">
        <v>2027</v>
      </c>
      <c r="I20" s="9">
        <v>370810</v>
      </c>
      <c r="J20" s="9">
        <v>188576</v>
      </c>
      <c r="K20" s="9">
        <v>0</v>
      </c>
      <c r="L20" s="20">
        <f t="shared" si="5"/>
        <v>559386</v>
      </c>
      <c r="M20" s="66">
        <f>1/((1+Q5)^A20)</f>
        <v>0.3878172410173249</v>
      </c>
      <c r="N20" s="103"/>
      <c r="O20" s="8">
        <v>14</v>
      </c>
      <c r="P20" s="8">
        <v>2027</v>
      </c>
      <c r="Q20" s="41">
        <f t="shared" si="0"/>
        <v>216939.53518371729</v>
      </c>
      <c r="R20" s="20">
        <f t="shared" si="1"/>
        <v>111939.53518371729</v>
      </c>
      <c r="S20" s="66">
        <f>1/((1+T5)^A20)</f>
        <v>0.66111780581861923</v>
      </c>
      <c r="T20" s="9">
        <f t="shared" si="2"/>
        <v>369820.04492565413</v>
      </c>
      <c r="U20" s="18"/>
      <c r="V20" s="17">
        <f t="shared" si="3"/>
        <v>264820.04492565413</v>
      </c>
    </row>
    <row r="21" spans="1:22" x14ac:dyDescent="0.25">
      <c r="A21" s="8">
        <v>15</v>
      </c>
      <c r="B21" s="8">
        <v>2028</v>
      </c>
      <c r="C21" s="9">
        <v>0</v>
      </c>
      <c r="D21" s="9">
        <v>105000</v>
      </c>
      <c r="E21" s="18">
        <f t="shared" si="4"/>
        <v>105000</v>
      </c>
      <c r="F21" s="46"/>
      <c r="G21" s="8">
        <v>15</v>
      </c>
      <c r="H21" s="8">
        <v>2028</v>
      </c>
      <c r="I21" s="9">
        <v>370810</v>
      </c>
      <c r="J21" s="9">
        <v>188576</v>
      </c>
      <c r="K21" s="9">
        <v>0</v>
      </c>
      <c r="L21" s="20">
        <f t="shared" si="5"/>
        <v>559386</v>
      </c>
      <c r="M21" s="66">
        <f>1/((1+Q5)^A21)</f>
        <v>0.36244601964235967</v>
      </c>
      <c r="N21" s="103"/>
      <c r="O21" s="8">
        <v>15</v>
      </c>
      <c r="P21" s="8">
        <v>2028</v>
      </c>
      <c r="Q21" s="41">
        <f t="shared" si="0"/>
        <v>202747.22914366101</v>
      </c>
      <c r="R21" s="20">
        <f t="shared" si="1"/>
        <v>97747.22914366101</v>
      </c>
      <c r="S21" s="66">
        <f>1/((1+T5)^A21)</f>
        <v>0.64186194739671765</v>
      </c>
      <c r="T21" s="9">
        <f t="shared" si="2"/>
        <v>359048.58730646031</v>
      </c>
      <c r="U21" s="18"/>
      <c r="V21" s="17">
        <f t="shared" si="3"/>
        <v>254048.58730646031</v>
      </c>
    </row>
    <row r="22" spans="1:22" x14ac:dyDescent="0.25">
      <c r="A22" s="8">
        <v>16</v>
      </c>
      <c r="B22" s="8">
        <v>2029</v>
      </c>
      <c r="C22" s="9">
        <v>0</v>
      </c>
      <c r="D22" s="9">
        <v>105000</v>
      </c>
      <c r="E22" s="18">
        <f t="shared" si="4"/>
        <v>105000</v>
      </c>
      <c r="F22" s="46"/>
      <c r="G22" s="8">
        <v>16</v>
      </c>
      <c r="H22" s="8">
        <v>2029</v>
      </c>
      <c r="I22" s="9">
        <v>370810</v>
      </c>
      <c r="J22" s="9">
        <v>188576</v>
      </c>
      <c r="K22" s="9">
        <v>0</v>
      </c>
      <c r="L22" s="20">
        <f t="shared" si="5"/>
        <v>559386</v>
      </c>
      <c r="M22" s="66">
        <f>1/((1+Q5)^A22)</f>
        <v>0.33873459779659787</v>
      </c>
      <c r="N22" s="103"/>
      <c r="O22" s="8">
        <v>16</v>
      </c>
      <c r="P22" s="8">
        <v>2029</v>
      </c>
      <c r="Q22" s="41">
        <f t="shared" si="0"/>
        <v>189483.39172304771</v>
      </c>
      <c r="R22" s="20">
        <f t="shared" si="1"/>
        <v>84483.391723047709</v>
      </c>
      <c r="S22" s="66">
        <f>1/((1+T5)^A22)</f>
        <v>0.62316693922011435</v>
      </c>
      <c r="T22" s="9">
        <f t="shared" si="2"/>
        <v>348590.86146258289</v>
      </c>
      <c r="U22" s="18"/>
      <c r="V22" s="17">
        <f t="shared" si="3"/>
        <v>243590.86146258289</v>
      </c>
    </row>
    <row r="23" spans="1:22" x14ac:dyDescent="0.25">
      <c r="A23" s="8">
        <v>17</v>
      </c>
      <c r="B23" s="8">
        <v>2030</v>
      </c>
      <c r="C23" s="9">
        <v>0</v>
      </c>
      <c r="D23" s="9">
        <v>105000</v>
      </c>
      <c r="E23" s="18">
        <f t="shared" si="4"/>
        <v>105000</v>
      </c>
      <c r="F23" s="46"/>
      <c r="G23" s="8">
        <v>17</v>
      </c>
      <c r="H23" s="8">
        <v>2030</v>
      </c>
      <c r="I23" s="9">
        <v>370810</v>
      </c>
      <c r="J23" s="9">
        <v>188576</v>
      </c>
      <c r="K23" s="9">
        <v>0</v>
      </c>
      <c r="L23" s="20">
        <f t="shared" si="5"/>
        <v>559386</v>
      </c>
      <c r="M23" s="66">
        <f>1/((1+Q5)^A23)</f>
        <v>0.31657439046411018</v>
      </c>
      <c r="N23" s="103"/>
      <c r="O23" s="8">
        <v>17</v>
      </c>
      <c r="P23" s="8">
        <v>2030</v>
      </c>
      <c r="Q23" s="41">
        <f t="shared" si="0"/>
        <v>177087.28198415673</v>
      </c>
      <c r="R23" s="20">
        <f t="shared" si="1"/>
        <v>72087.281984156725</v>
      </c>
      <c r="S23" s="66">
        <f>1/((1+T5)^A23)</f>
        <v>0.60501644584477121</v>
      </c>
      <c r="T23" s="9">
        <f t="shared" si="2"/>
        <v>338437.72957532317</v>
      </c>
      <c r="U23" s="18"/>
      <c r="V23" s="17">
        <f t="shared" si="3"/>
        <v>233437.72957532317</v>
      </c>
    </row>
    <row r="24" spans="1:22" x14ac:dyDescent="0.25">
      <c r="A24" s="8">
        <v>18</v>
      </c>
      <c r="B24" s="8">
        <v>2031</v>
      </c>
      <c r="C24" s="9">
        <v>0</v>
      </c>
      <c r="D24" s="9">
        <v>105000</v>
      </c>
      <c r="E24" s="18">
        <f t="shared" si="4"/>
        <v>105000</v>
      </c>
      <c r="F24" s="46"/>
      <c r="G24" s="8">
        <v>18</v>
      </c>
      <c r="H24" s="8">
        <v>2031</v>
      </c>
      <c r="I24" s="9">
        <v>370810</v>
      </c>
      <c r="J24" s="9">
        <v>188576</v>
      </c>
      <c r="K24" s="9">
        <v>0</v>
      </c>
      <c r="L24" s="20">
        <f t="shared" si="5"/>
        <v>559386</v>
      </c>
      <c r="M24" s="66">
        <f>1/((1+Q5)^A24)</f>
        <v>0.29586391632159825</v>
      </c>
      <c r="N24" s="103"/>
      <c r="O24" s="8">
        <v>18</v>
      </c>
      <c r="P24" s="8">
        <v>2031</v>
      </c>
      <c r="Q24" s="41">
        <f t="shared" si="0"/>
        <v>165502.13269547356</v>
      </c>
      <c r="R24" s="20">
        <f t="shared" si="1"/>
        <v>60502.132695473556</v>
      </c>
      <c r="S24" s="66">
        <f>1/((1+T5)^A24)</f>
        <v>0.5873946076162827</v>
      </c>
      <c r="T24" s="9">
        <f t="shared" si="2"/>
        <v>328580.31997604191</v>
      </c>
      <c r="U24" s="18"/>
      <c r="V24" s="17">
        <f t="shared" si="3"/>
        <v>223580.31997604191</v>
      </c>
    </row>
    <row r="25" spans="1:22" x14ac:dyDescent="0.25">
      <c r="A25" s="8">
        <v>19</v>
      </c>
      <c r="B25" s="8">
        <v>2032</v>
      </c>
      <c r="C25" s="33">
        <v>0</v>
      </c>
      <c r="D25" s="9">
        <v>105000</v>
      </c>
      <c r="E25" s="35">
        <f t="shared" si="4"/>
        <v>105000</v>
      </c>
      <c r="F25" s="80"/>
      <c r="G25" s="8">
        <v>19</v>
      </c>
      <c r="H25" s="8">
        <v>2032</v>
      </c>
      <c r="I25" s="9">
        <v>370810</v>
      </c>
      <c r="J25" s="9">
        <v>188576</v>
      </c>
      <c r="K25" s="33">
        <v>0</v>
      </c>
      <c r="L25" s="36">
        <f t="shared" si="5"/>
        <v>559386</v>
      </c>
      <c r="M25" s="67">
        <f>1/((1+Q5)^A25)</f>
        <v>0.27650833301083949</v>
      </c>
      <c r="N25" s="104"/>
      <c r="O25" s="8">
        <v>19</v>
      </c>
      <c r="P25" s="8">
        <v>2032</v>
      </c>
      <c r="Q25" s="42">
        <f t="shared" si="0"/>
        <v>154674.89036960146</v>
      </c>
      <c r="R25" s="36">
        <f t="shared" si="1"/>
        <v>49674.89036960146</v>
      </c>
      <c r="S25" s="67">
        <f>1/((1+T5)^A25)</f>
        <v>0.57028602681192497</v>
      </c>
      <c r="T25" s="33">
        <f t="shared" si="2"/>
        <v>319010.01939421549</v>
      </c>
      <c r="U25" s="35"/>
      <c r="V25" s="17">
        <f t="shared" si="3"/>
        <v>214010.01939421549</v>
      </c>
    </row>
    <row r="26" spans="1:22" x14ac:dyDescent="0.25">
      <c r="A26" s="7"/>
      <c r="B26" s="7"/>
      <c r="C26" s="34">
        <f>SUM(C6:C25)</f>
        <v>7115000</v>
      </c>
      <c r="D26" s="34">
        <f>SUM(D6:D25)</f>
        <v>1940000</v>
      </c>
      <c r="E26" s="37">
        <f>SUM(E6:E25)</f>
        <v>9055000</v>
      </c>
      <c r="F26" s="99"/>
      <c r="G26" s="99"/>
      <c r="H26" s="99"/>
      <c r="I26" s="34">
        <f>SUM(I6:I25)</f>
        <v>6859985</v>
      </c>
      <c r="J26" s="34">
        <f>SUM(J7:J25)</f>
        <v>3488656</v>
      </c>
      <c r="K26" s="34">
        <f>SUM(K8:K25)</f>
        <v>4202612</v>
      </c>
      <c r="L26" s="38">
        <f>SUM(L7:L25)</f>
        <v>14551253</v>
      </c>
      <c r="M26" s="68"/>
      <c r="N26" s="105"/>
      <c r="O26" s="105"/>
      <c r="P26" s="105"/>
      <c r="Q26" s="59">
        <f>SUM(Q6:Q25)</f>
        <v>9070845.6201823372</v>
      </c>
      <c r="R26" s="38">
        <f>SUM(R6:R25)</f>
        <v>15845.620182337385</v>
      </c>
      <c r="S26" s="71"/>
      <c r="T26" s="39">
        <f>SUM(T7:T25)</f>
        <v>11644661.184004705</v>
      </c>
      <c r="U26" s="37"/>
      <c r="V26" s="37">
        <f>SUM(V6:V25)</f>
        <v>2589661.1840047045</v>
      </c>
    </row>
    <row r="54" spans="4:4" x14ac:dyDescent="0.25">
      <c r="D54">
        <f>2^3</f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selection activeCell="D36" sqref="D36"/>
    </sheetView>
  </sheetViews>
  <sheetFormatPr defaultRowHeight="15" x14ac:dyDescent="0.25"/>
  <cols>
    <col min="1" max="1" width="8" customWidth="1"/>
    <col min="3" max="3" width="13" customWidth="1"/>
    <col min="4" max="4" width="14.5703125" customWidth="1"/>
    <col min="5" max="5" width="15.42578125" customWidth="1"/>
    <col min="6" max="6" width="13.85546875" customWidth="1"/>
    <col min="7" max="7" width="14.28515625" customWidth="1"/>
    <col min="8" max="8" width="13" style="100" customWidth="1"/>
    <col min="9" max="9" width="7.85546875" customWidth="1"/>
    <col min="10" max="10" width="8.85546875" customWidth="1"/>
    <col min="11" max="11" width="13" customWidth="1"/>
    <col min="12" max="12" width="14.28515625" customWidth="1"/>
    <col min="13" max="13" width="13" hidden="1" customWidth="1"/>
    <col min="14" max="14" width="13.28515625" customWidth="1"/>
    <col min="15" max="15" width="14.42578125" customWidth="1"/>
    <col min="16" max="16" width="0" hidden="1" customWidth="1"/>
    <col min="19" max="19" width="11.5703125" customWidth="1"/>
    <col min="20" max="20" width="13.140625" customWidth="1"/>
    <col min="21" max="21" width="12.5703125" customWidth="1"/>
    <col min="22" max="22" width="15" customWidth="1"/>
    <col min="23" max="23" width="15.28515625" customWidth="1"/>
    <col min="24" max="24" width="0" hidden="1" customWidth="1"/>
    <col min="25" max="25" width="14.140625" customWidth="1"/>
  </cols>
  <sheetData>
    <row r="1" spans="1:25" ht="23.25" x14ac:dyDescent="0.35">
      <c r="A1" s="54" t="s">
        <v>46</v>
      </c>
      <c r="B1" s="55"/>
      <c r="C1" s="55"/>
      <c r="D1" s="55"/>
      <c r="E1" s="55"/>
      <c r="F1" s="55"/>
      <c r="G1" s="55"/>
      <c r="H1" s="106"/>
      <c r="I1" s="54" t="s">
        <v>45</v>
      </c>
      <c r="J1" s="55"/>
      <c r="K1" s="55"/>
      <c r="L1" s="55"/>
      <c r="M1" s="72"/>
      <c r="N1" s="55"/>
      <c r="O1" s="56"/>
      <c r="P1" s="72"/>
      <c r="Q1" s="111"/>
      <c r="R1" s="117" t="s">
        <v>48</v>
      </c>
      <c r="S1" s="52"/>
      <c r="T1" s="52"/>
      <c r="U1" s="52"/>
      <c r="V1" s="52"/>
      <c r="W1" s="73"/>
      <c r="X1" s="74"/>
      <c r="Y1" s="52"/>
    </row>
    <row r="2" spans="1:25" ht="15.75" x14ac:dyDescent="0.25">
      <c r="A2" s="28" t="s">
        <v>29</v>
      </c>
      <c r="B2" s="57"/>
      <c r="C2" s="28" t="s">
        <v>10</v>
      </c>
      <c r="D2" s="29"/>
      <c r="E2" s="29"/>
      <c r="F2" s="29"/>
      <c r="G2" s="30"/>
      <c r="H2" s="101"/>
      <c r="I2" s="109" t="s">
        <v>29</v>
      </c>
      <c r="J2" s="110"/>
      <c r="K2" s="49" t="s">
        <v>12</v>
      </c>
      <c r="L2" s="49"/>
      <c r="M2" s="64"/>
      <c r="N2" s="49"/>
      <c r="O2" s="49"/>
      <c r="P2" s="64"/>
      <c r="Q2" s="112"/>
      <c r="R2" s="28" t="s">
        <v>29</v>
      </c>
      <c r="S2" s="29"/>
      <c r="T2" s="28" t="s">
        <v>10</v>
      </c>
      <c r="U2" s="30"/>
      <c r="V2" s="30" t="s">
        <v>12</v>
      </c>
      <c r="W2" s="29" t="s">
        <v>37</v>
      </c>
      <c r="X2" s="29"/>
      <c r="Y2" s="120"/>
    </row>
    <row r="3" spans="1:25" x14ac:dyDescent="0.25">
      <c r="A3" s="13"/>
      <c r="B3" s="13"/>
      <c r="C3" s="13"/>
      <c r="D3" s="13"/>
      <c r="E3" s="13" t="s">
        <v>1</v>
      </c>
      <c r="F3" s="25"/>
      <c r="G3" s="25"/>
      <c r="H3" s="96"/>
      <c r="I3" s="13"/>
      <c r="J3" s="13"/>
      <c r="K3" s="13" t="s">
        <v>13</v>
      </c>
      <c r="L3" s="13" t="s">
        <v>35</v>
      </c>
      <c r="M3" s="65"/>
      <c r="N3" s="13" t="s">
        <v>39</v>
      </c>
      <c r="O3" s="25" t="s">
        <v>41</v>
      </c>
      <c r="P3" s="65"/>
      <c r="Q3" s="6"/>
      <c r="R3" s="15"/>
      <c r="S3" s="15"/>
      <c r="T3" s="118" t="s">
        <v>10</v>
      </c>
      <c r="U3" s="118" t="s">
        <v>10</v>
      </c>
      <c r="V3" s="118" t="s">
        <v>41</v>
      </c>
      <c r="W3" s="26" t="s">
        <v>25</v>
      </c>
      <c r="X3" s="52"/>
      <c r="Y3" s="26" t="s">
        <v>25</v>
      </c>
    </row>
    <row r="4" spans="1:25" x14ac:dyDescent="0.25">
      <c r="A4" s="15"/>
      <c r="B4" s="15"/>
      <c r="C4" s="58"/>
      <c r="D4" s="15" t="s">
        <v>1</v>
      </c>
      <c r="E4" s="15" t="s">
        <v>18</v>
      </c>
      <c r="F4" s="26" t="s">
        <v>25</v>
      </c>
      <c r="G4" s="26" t="s">
        <v>25</v>
      </c>
      <c r="H4" s="97"/>
      <c r="I4" s="15"/>
      <c r="J4" s="15"/>
      <c r="K4" s="15" t="s">
        <v>33</v>
      </c>
      <c r="L4" s="15" t="s">
        <v>36</v>
      </c>
      <c r="M4" s="65"/>
      <c r="N4" s="15" t="s">
        <v>40</v>
      </c>
      <c r="O4" s="26" t="s">
        <v>38</v>
      </c>
      <c r="P4" s="65"/>
      <c r="Q4" s="6"/>
      <c r="R4" s="15"/>
      <c r="S4" s="15"/>
      <c r="T4" s="118" t="s">
        <v>25</v>
      </c>
      <c r="U4" s="118" t="s">
        <v>25</v>
      </c>
      <c r="V4" s="118" t="s">
        <v>38</v>
      </c>
      <c r="W4" s="26" t="s">
        <v>31</v>
      </c>
      <c r="X4" s="52"/>
      <c r="Y4" s="26" t="s">
        <v>27</v>
      </c>
    </row>
    <row r="5" spans="1:25" x14ac:dyDescent="0.25">
      <c r="A5" s="15" t="s">
        <v>6</v>
      </c>
      <c r="B5" s="15" t="s">
        <v>42</v>
      </c>
      <c r="C5" s="15" t="s">
        <v>1</v>
      </c>
      <c r="D5" s="15" t="s">
        <v>18</v>
      </c>
      <c r="E5" s="15" t="s">
        <v>30</v>
      </c>
      <c r="F5" s="26" t="s">
        <v>47</v>
      </c>
      <c r="G5" s="26" t="s">
        <v>47</v>
      </c>
      <c r="H5" s="97"/>
      <c r="I5" s="15" t="s">
        <v>6</v>
      </c>
      <c r="J5" s="15" t="s">
        <v>42</v>
      </c>
      <c r="K5" s="15" t="s">
        <v>34</v>
      </c>
      <c r="L5" s="15" t="s">
        <v>20</v>
      </c>
      <c r="M5" s="65"/>
      <c r="N5" s="15" t="s">
        <v>20</v>
      </c>
      <c r="O5" s="26" t="s">
        <v>20</v>
      </c>
      <c r="P5" s="65"/>
      <c r="Q5" s="6"/>
      <c r="R5" s="15" t="s">
        <v>6</v>
      </c>
      <c r="S5" s="15" t="s">
        <v>42</v>
      </c>
      <c r="T5" s="118" t="s">
        <v>47</v>
      </c>
      <c r="U5" s="118" t="s">
        <v>47</v>
      </c>
      <c r="V5" s="118" t="s">
        <v>20</v>
      </c>
      <c r="W5" s="26" t="s">
        <v>20</v>
      </c>
      <c r="X5" s="52"/>
      <c r="Y5" s="26" t="s">
        <v>20</v>
      </c>
    </row>
    <row r="6" spans="1:25" x14ac:dyDescent="0.25">
      <c r="A6" s="15" t="s">
        <v>5</v>
      </c>
      <c r="B6" s="15" t="s">
        <v>5</v>
      </c>
      <c r="C6" s="15" t="s">
        <v>9</v>
      </c>
      <c r="D6" s="15" t="s">
        <v>11</v>
      </c>
      <c r="E6" s="15" t="s">
        <v>31</v>
      </c>
      <c r="F6" s="45" t="s">
        <v>24</v>
      </c>
      <c r="G6" s="45" t="s">
        <v>28</v>
      </c>
      <c r="H6" s="107"/>
      <c r="I6" s="15" t="s">
        <v>5</v>
      </c>
      <c r="J6" s="15" t="s">
        <v>5</v>
      </c>
      <c r="K6" s="15" t="s">
        <v>12</v>
      </c>
      <c r="L6" s="77">
        <v>0.03</v>
      </c>
      <c r="M6" s="65"/>
      <c r="N6" s="44">
        <v>0.03</v>
      </c>
      <c r="O6" s="45">
        <v>0.03</v>
      </c>
      <c r="P6" s="70"/>
      <c r="Q6" s="113"/>
      <c r="R6" s="15" t="s">
        <v>5</v>
      </c>
      <c r="S6" s="15" t="s">
        <v>5</v>
      </c>
      <c r="T6" s="119" t="s">
        <v>24</v>
      </c>
      <c r="U6" s="119" t="s">
        <v>28</v>
      </c>
      <c r="V6" s="119">
        <v>0.03</v>
      </c>
      <c r="W6" s="45">
        <v>7.0000000000000007E-2</v>
      </c>
      <c r="X6" s="52"/>
      <c r="Y6" s="45">
        <v>0.03</v>
      </c>
    </row>
    <row r="7" spans="1:25" x14ac:dyDescent="0.25">
      <c r="A7" s="8">
        <v>0</v>
      </c>
      <c r="B7" s="10">
        <v>2013</v>
      </c>
      <c r="C7" s="46">
        <f>'CBA Summary'!C6</f>
        <v>3543000</v>
      </c>
      <c r="D7" s="47">
        <f>'CBA Summary'!L6</f>
        <v>0</v>
      </c>
      <c r="E7" s="93">
        <f t="shared" ref="E7:E26" si="0">D7-C7</f>
        <v>-3543000</v>
      </c>
      <c r="F7" s="22">
        <f>'CBA Summary'!R6</f>
        <v>-3543000</v>
      </c>
      <c r="G7" s="24">
        <f>'CBA Summary'!V6</f>
        <v>-3543000</v>
      </c>
      <c r="H7" s="93"/>
      <c r="I7" s="8">
        <v>0</v>
      </c>
      <c r="J7" s="10">
        <v>2013</v>
      </c>
      <c r="K7" s="47">
        <v>0</v>
      </c>
      <c r="L7" s="60">
        <v>22.4</v>
      </c>
      <c r="M7" s="66">
        <f>1/((1*N6)^A7)</f>
        <v>1</v>
      </c>
      <c r="N7" s="62">
        <f t="shared" ref="N7:N26" si="1">K7*L7</f>
        <v>0</v>
      </c>
      <c r="O7" s="78">
        <f t="shared" ref="O7:O26" si="2">M7*N7</f>
        <v>0</v>
      </c>
      <c r="P7" s="66">
        <f>1/((1*W6)^A7)</f>
        <v>1</v>
      </c>
      <c r="Q7" s="114"/>
      <c r="R7" s="8">
        <v>0</v>
      </c>
      <c r="S7" s="8">
        <v>2012</v>
      </c>
      <c r="T7" s="9">
        <f>F7</f>
        <v>-3543000</v>
      </c>
      <c r="U7" s="9">
        <f>G7</f>
        <v>-3543000</v>
      </c>
      <c r="V7" s="9">
        <f>O7</f>
        <v>0</v>
      </c>
      <c r="W7" s="91">
        <f t="shared" ref="W7:W26" si="3">F7+O7</f>
        <v>-3543000</v>
      </c>
      <c r="X7" s="92">
        <f>1/((1*Y6)^A7)</f>
        <v>1</v>
      </c>
      <c r="Y7" s="24">
        <f t="shared" ref="Y7:Y26" si="4">G7+O7</f>
        <v>-3543000</v>
      </c>
    </row>
    <row r="8" spans="1:25" x14ac:dyDescent="0.25">
      <c r="A8" s="8">
        <v>1</v>
      </c>
      <c r="B8" s="8">
        <v>2014</v>
      </c>
      <c r="C8" s="46">
        <f>'CBA Summary'!C7</f>
        <v>3572000</v>
      </c>
      <c r="D8" s="48">
        <f>'CBA Summary'!L7</f>
        <v>279693</v>
      </c>
      <c r="E8" s="93">
        <f t="shared" si="0"/>
        <v>-3292307</v>
      </c>
      <c r="F8" s="22">
        <f>'CBA Summary'!R7</f>
        <v>-3360604.6728971964</v>
      </c>
      <c r="G8" s="24">
        <f>'CBA Summary'!V7</f>
        <v>-3350453.3980582524</v>
      </c>
      <c r="H8" s="93"/>
      <c r="I8" s="8">
        <v>1</v>
      </c>
      <c r="J8" s="8">
        <v>2014</v>
      </c>
      <c r="K8" s="47">
        <f>468/2</f>
        <v>234</v>
      </c>
      <c r="L8" s="60">
        <v>22.8</v>
      </c>
      <c r="M8" s="66">
        <f>1/((1+N6)^A8)</f>
        <v>0.970873786407767</v>
      </c>
      <c r="N8" s="62">
        <f t="shared" si="1"/>
        <v>5335.2</v>
      </c>
      <c r="O8" s="79">
        <f t="shared" si="2"/>
        <v>5179.8058252427181</v>
      </c>
      <c r="P8" s="66">
        <f>1/((1+W6)^A8)</f>
        <v>0.93457943925233644</v>
      </c>
      <c r="Q8" s="114"/>
      <c r="R8" s="8">
        <v>1</v>
      </c>
      <c r="S8" s="8">
        <v>2013</v>
      </c>
      <c r="T8" s="9">
        <f t="shared" ref="T8:T26" si="5">F8</f>
        <v>-3360604.6728971964</v>
      </c>
      <c r="U8" s="9">
        <f t="shared" ref="U8:U26" si="6">G8</f>
        <v>-3350453.3980582524</v>
      </c>
      <c r="V8" s="9">
        <f t="shared" ref="V8:V26" si="7">O8</f>
        <v>5179.8058252427181</v>
      </c>
      <c r="W8" s="91">
        <f t="shared" si="3"/>
        <v>-3355424.8670719536</v>
      </c>
      <c r="X8" s="92">
        <f>1/((1+Y6)^A8)</f>
        <v>0.970873786407767</v>
      </c>
      <c r="Y8" s="24">
        <f t="shared" si="4"/>
        <v>-3345273.5922330096</v>
      </c>
    </row>
    <row r="9" spans="1:25" x14ac:dyDescent="0.25">
      <c r="A9" s="8">
        <v>2</v>
      </c>
      <c r="B9" s="8">
        <v>2015</v>
      </c>
      <c r="C9" s="46">
        <f>'CBA Summary'!E8</f>
        <v>105000</v>
      </c>
      <c r="D9" s="48">
        <f>'CBA Summary'!L8</f>
        <v>2660692</v>
      </c>
      <c r="E9" s="46">
        <f t="shared" si="0"/>
        <v>2555692</v>
      </c>
      <c r="F9" s="20">
        <f>'CBA Summary'!R8</f>
        <v>2218951.4368067076</v>
      </c>
      <c r="G9" s="18">
        <f>'CBA Summary'!V8</f>
        <v>2402957.3946649074</v>
      </c>
      <c r="H9" s="46"/>
      <c r="I9" s="8">
        <v>2</v>
      </c>
      <c r="J9" s="8">
        <v>2015</v>
      </c>
      <c r="K9" s="47">
        <v>468</v>
      </c>
      <c r="L9" s="60">
        <v>23.3</v>
      </c>
      <c r="M9" s="66">
        <f>1/((1+N6)^A9)</f>
        <v>0.94259590913375435</v>
      </c>
      <c r="N9" s="62">
        <f t="shared" si="1"/>
        <v>10904.4</v>
      </c>
      <c r="O9" s="79">
        <f t="shared" si="2"/>
        <v>10278.44283155811</v>
      </c>
      <c r="P9" s="66">
        <f>1/((1+W6)^A9)</f>
        <v>0.87343872827321156</v>
      </c>
      <c r="Q9" s="114"/>
      <c r="R9" s="8">
        <v>2</v>
      </c>
      <c r="S9" s="8">
        <v>2014</v>
      </c>
      <c r="T9" s="9">
        <f t="shared" si="5"/>
        <v>2218951.4368067076</v>
      </c>
      <c r="U9" s="9">
        <f t="shared" si="6"/>
        <v>2402957.3946649074</v>
      </c>
      <c r="V9" s="9">
        <f t="shared" si="7"/>
        <v>10278.44283155811</v>
      </c>
      <c r="W9" s="79">
        <f t="shared" si="3"/>
        <v>2229229.8796382658</v>
      </c>
      <c r="X9" s="75">
        <f>1/((1+Y6)^A9)</f>
        <v>0.94259590913375435</v>
      </c>
      <c r="Y9" s="18">
        <f t="shared" si="4"/>
        <v>2413235.8374964655</v>
      </c>
    </row>
    <row r="10" spans="1:25" x14ac:dyDescent="0.25">
      <c r="A10" s="8">
        <v>3</v>
      </c>
      <c r="B10" s="8">
        <v>2016</v>
      </c>
      <c r="C10" s="46">
        <f>'CBA Summary'!E9</f>
        <v>105000</v>
      </c>
      <c r="D10" s="48">
        <f>'CBA Summary'!L9</f>
        <v>2660692</v>
      </c>
      <c r="E10" s="46">
        <f t="shared" si="0"/>
        <v>2555692</v>
      </c>
      <c r="F10" s="20">
        <f>'CBA Summary'!R9</f>
        <v>2066917.2306604744</v>
      </c>
      <c r="G10" s="18">
        <f>'CBA Summary'!V9</f>
        <v>2329910.0919076768</v>
      </c>
      <c r="H10" s="46"/>
      <c r="I10" s="8">
        <v>3</v>
      </c>
      <c r="J10" s="8">
        <v>2016</v>
      </c>
      <c r="K10" s="47">
        <v>468</v>
      </c>
      <c r="L10" s="60">
        <v>23.8</v>
      </c>
      <c r="M10" s="66">
        <f>1/((1+N6)^A10)</f>
        <v>0.91514165935315961</v>
      </c>
      <c r="N10" s="62">
        <f t="shared" si="1"/>
        <v>11138.4</v>
      </c>
      <c r="O10" s="79">
        <f t="shared" si="2"/>
        <v>10193.213858539233</v>
      </c>
      <c r="P10" s="66">
        <f>1/((1+W6)^A10)</f>
        <v>0.81629787689085187</v>
      </c>
      <c r="Q10" s="114"/>
      <c r="R10" s="8">
        <v>3</v>
      </c>
      <c r="S10" s="8">
        <v>2015</v>
      </c>
      <c r="T10" s="9">
        <f t="shared" si="5"/>
        <v>2066917.2306604744</v>
      </c>
      <c r="U10" s="9">
        <f t="shared" si="6"/>
        <v>2329910.0919076768</v>
      </c>
      <c r="V10" s="9">
        <f t="shared" si="7"/>
        <v>10193.213858539233</v>
      </c>
      <c r="W10" s="79">
        <f t="shared" si="3"/>
        <v>2077110.4445190136</v>
      </c>
      <c r="X10" s="75">
        <f>1/((1+Y6)^A10)</f>
        <v>0.91514165935315961</v>
      </c>
      <c r="Y10" s="18">
        <f t="shared" si="4"/>
        <v>2340103.305766216</v>
      </c>
    </row>
    <row r="11" spans="1:25" x14ac:dyDescent="0.25">
      <c r="A11" s="8">
        <v>4</v>
      </c>
      <c r="B11" s="8">
        <v>2017</v>
      </c>
      <c r="C11" s="46">
        <f>'CBA Summary'!E10</f>
        <v>105000</v>
      </c>
      <c r="D11" s="48">
        <f>'CBA Summary'!L10</f>
        <v>559386</v>
      </c>
      <c r="E11" s="46">
        <f t="shared" si="0"/>
        <v>454386</v>
      </c>
      <c r="F11" s="20">
        <f>'CBA Summary'!R10</f>
        <v>321752.90108641691</v>
      </c>
      <c r="G11" s="18">
        <f>'CBA Summary'!V10</f>
        <v>392007.21578536561</v>
      </c>
      <c r="H11" s="46"/>
      <c r="I11" s="8">
        <v>4</v>
      </c>
      <c r="J11" s="8">
        <v>2017</v>
      </c>
      <c r="K11" s="47">
        <v>468</v>
      </c>
      <c r="L11" s="60">
        <v>24.3</v>
      </c>
      <c r="M11" s="66">
        <f>1/((1+N6)^A11)</f>
        <v>0.888487047915689</v>
      </c>
      <c r="N11" s="62">
        <f t="shared" si="1"/>
        <v>11372.4</v>
      </c>
      <c r="O11" s="79">
        <f t="shared" si="2"/>
        <v>10104.230103716382</v>
      </c>
      <c r="P11" s="66">
        <f>1/((1+W6)^A11)</f>
        <v>0.7628952120475252</v>
      </c>
      <c r="Q11" s="114"/>
      <c r="R11" s="8">
        <v>4</v>
      </c>
      <c r="S11" s="8">
        <v>2016</v>
      </c>
      <c r="T11" s="9">
        <f t="shared" si="5"/>
        <v>321752.90108641691</v>
      </c>
      <c r="U11" s="9">
        <f t="shared" si="6"/>
        <v>392007.21578536561</v>
      </c>
      <c r="V11" s="9">
        <f t="shared" si="7"/>
        <v>10104.230103716382</v>
      </c>
      <c r="W11" s="79">
        <f t="shared" si="3"/>
        <v>331857.13119013328</v>
      </c>
      <c r="X11" s="75">
        <f>1/((1+Y6)^A11)</f>
        <v>0.888487047915689</v>
      </c>
      <c r="Y11" s="18">
        <f t="shared" si="4"/>
        <v>402111.44588908198</v>
      </c>
    </row>
    <row r="12" spans="1:25" x14ac:dyDescent="0.25">
      <c r="A12" s="8">
        <v>5</v>
      </c>
      <c r="B12" s="8">
        <v>2018</v>
      </c>
      <c r="C12" s="46">
        <f>'CBA Summary'!E11</f>
        <v>105000</v>
      </c>
      <c r="D12" s="48">
        <f>'CBA Summary'!L11</f>
        <v>559386</v>
      </c>
      <c r="E12" s="46">
        <f t="shared" si="0"/>
        <v>454386</v>
      </c>
      <c r="F12" s="20">
        <f>'CBA Summary'!R11</f>
        <v>293834.48699665134</v>
      </c>
      <c r="G12" s="18">
        <f>'CBA Summary'!V11</f>
        <v>377531.27746152005</v>
      </c>
      <c r="H12" s="46"/>
      <c r="I12" s="8">
        <v>5</v>
      </c>
      <c r="J12" s="8">
        <v>2018</v>
      </c>
      <c r="K12" s="47">
        <v>468</v>
      </c>
      <c r="L12" s="60">
        <v>24.8</v>
      </c>
      <c r="M12" s="66">
        <f>1/((1+N6)^A12)</f>
        <v>0.86260878438416411</v>
      </c>
      <c r="N12" s="62">
        <f t="shared" si="1"/>
        <v>11606.4</v>
      </c>
      <c r="O12" s="79">
        <f t="shared" si="2"/>
        <v>10011.782595076362</v>
      </c>
      <c r="P12" s="66">
        <f>1/((1+W6)^A12)</f>
        <v>0.71298617948366838</v>
      </c>
      <c r="Q12" s="114"/>
      <c r="R12" s="8">
        <v>5</v>
      </c>
      <c r="S12" s="8">
        <v>2017</v>
      </c>
      <c r="T12" s="9">
        <f t="shared" si="5"/>
        <v>293834.48699665134</v>
      </c>
      <c r="U12" s="9">
        <f t="shared" si="6"/>
        <v>377531.27746152005</v>
      </c>
      <c r="V12" s="9">
        <f t="shared" si="7"/>
        <v>10011.782595076362</v>
      </c>
      <c r="W12" s="79">
        <f t="shared" si="3"/>
        <v>303846.2695917277</v>
      </c>
      <c r="X12" s="75">
        <f>1/((1+Y6)^A12)</f>
        <v>0.86260878438416411</v>
      </c>
      <c r="Y12" s="18">
        <f t="shared" si="4"/>
        <v>387543.06005659641</v>
      </c>
    </row>
    <row r="13" spans="1:25" x14ac:dyDescent="0.25">
      <c r="A13" s="8">
        <v>6</v>
      </c>
      <c r="B13" s="8">
        <v>2019</v>
      </c>
      <c r="C13" s="46">
        <f>'CBA Summary'!E12</f>
        <v>105000</v>
      </c>
      <c r="D13" s="48">
        <f>'CBA Summary'!L12</f>
        <v>559386</v>
      </c>
      <c r="E13" s="46">
        <f t="shared" si="0"/>
        <v>454386</v>
      </c>
      <c r="F13" s="20">
        <f>'CBA Summary'!R12</f>
        <v>267742.51121182367</v>
      </c>
      <c r="G13" s="18">
        <f>'CBA Summary'!V12</f>
        <v>363476.96840924275</v>
      </c>
      <c r="H13" s="46"/>
      <c r="I13" s="8">
        <v>6</v>
      </c>
      <c r="J13" s="8">
        <v>2019</v>
      </c>
      <c r="K13" s="47">
        <v>468</v>
      </c>
      <c r="L13" s="60">
        <v>25.3</v>
      </c>
      <c r="M13" s="66">
        <f>1/((1+N6)^A13)</f>
        <v>0.83748425668365445</v>
      </c>
      <c r="N13" s="62">
        <f t="shared" si="1"/>
        <v>11840.4</v>
      </c>
      <c r="O13" s="79">
        <f t="shared" si="2"/>
        <v>9916.1485928371421</v>
      </c>
      <c r="P13" s="66">
        <f>1/((1+W6)^A13)</f>
        <v>0.66634222381651254</v>
      </c>
      <c r="Q13" s="114"/>
      <c r="R13" s="8">
        <v>6</v>
      </c>
      <c r="S13" s="8">
        <v>2018</v>
      </c>
      <c r="T13" s="9">
        <f t="shared" si="5"/>
        <v>267742.51121182367</v>
      </c>
      <c r="U13" s="9">
        <f t="shared" si="6"/>
        <v>363476.96840924275</v>
      </c>
      <c r="V13" s="9">
        <f t="shared" si="7"/>
        <v>9916.1485928371421</v>
      </c>
      <c r="W13" s="79">
        <f t="shared" si="3"/>
        <v>277658.65980466083</v>
      </c>
      <c r="X13" s="75">
        <f>1/((1+Y6)^A13)</f>
        <v>0.83748425668365445</v>
      </c>
      <c r="Y13" s="18">
        <f t="shared" si="4"/>
        <v>373393.1170020799</v>
      </c>
    </row>
    <row r="14" spans="1:25" x14ac:dyDescent="0.25">
      <c r="A14" s="8">
        <v>7</v>
      </c>
      <c r="B14" s="8">
        <v>2020</v>
      </c>
      <c r="C14" s="46">
        <f>'CBA Summary'!E13</f>
        <v>105000</v>
      </c>
      <c r="D14" s="48">
        <f>'CBA Summary'!L13</f>
        <v>559386</v>
      </c>
      <c r="E14" s="46">
        <f t="shared" si="0"/>
        <v>454386</v>
      </c>
      <c r="F14" s="20">
        <f>'CBA Summary'!R13</f>
        <v>243357.48711385386</v>
      </c>
      <c r="G14" s="18">
        <f>'CBA Summary'!V13</f>
        <v>349832.00816431327</v>
      </c>
      <c r="H14" s="46"/>
      <c r="I14" s="8">
        <v>7</v>
      </c>
      <c r="J14" s="8">
        <v>2020</v>
      </c>
      <c r="K14" s="47">
        <v>468</v>
      </c>
      <c r="L14" s="60">
        <v>25.8</v>
      </c>
      <c r="M14" s="66">
        <f>1/((1+N6)^A14)</f>
        <v>0.81309151134335378</v>
      </c>
      <c r="N14" s="62">
        <f t="shared" si="1"/>
        <v>12074.4</v>
      </c>
      <c r="O14" s="79">
        <f t="shared" si="2"/>
        <v>9817.5921445641907</v>
      </c>
      <c r="P14" s="66">
        <f>1/((1+W6)^A14)</f>
        <v>0.62274974188459109</v>
      </c>
      <c r="Q14" s="114"/>
      <c r="R14" s="8">
        <v>7</v>
      </c>
      <c r="S14" s="8">
        <v>2019</v>
      </c>
      <c r="T14" s="9">
        <f t="shared" si="5"/>
        <v>243357.48711385386</v>
      </c>
      <c r="U14" s="9">
        <f t="shared" si="6"/>
        <v>349832.00816431327</v>
      </c>
      <c r="V14" s="9">
        <f t="shared" si="7"/>
        <v>9817.5921445641907</v>
      </c>
      <c r="W14" s="79">
        <f t="shared" si="3"/>
        <v>253175.07925841806</v>
      </c>
      <c r="X14" s="75">
        <f>1/((1+Y6)^A14)</f>
        <v>0.81309151134335378</v>
      </c>
      <c r="Y14" s="18">
        <f t="shared" si="4"/>
        <v>359649.60030887747</v>
      </c>
    </row>
    <row r="15" spans="1:25" x14ac:dyDescent="0.25">
      <c r="A15" s="8">
        <v>8</v>
      </c>
      <c r="B15" s="8">
        <v>2021</v>
      </c>
      <c r="C15" s="46">
        <f>'CBA Summary'!E14</f>
        <v>105000</v>
      </c>
      <c r="D15" s="48">
        <f>'CBA Summary'!L14</f>
        <v>559386</v>
      </c>
      <c r="E15" s="46">
        <f t="shared" si="0"/>
        <v>454386</v>
      </c>
      <c r="F15" s="20">
        <f>'CBA Summary'!R14</f>
        <v>220567.7449662186</v>
      </c>
      <c r="G15" s="18">
        <f>'CBA Summary'!V14</f>
        <v>336584.47394593526</v>
      </c>
      <c r="H15" s="46"/>
      <c r="I15" s="8">
        <v>8</v>
      </c>
      <c r="J15" s="8">
        <v>2021</v>
      </c>
      <c r="K15" s="47">
        <v>468</v>
      </c>
      <c r="L15" s="60">
        <v>26.3</v>
      </c>
      <c r="M15" s="66">
        <f>1/((1+N6)^A15)</f>
        <v>0.78940923431393573</v>
      </c>
      <c r="N15" s="62">
        <f t="shared" si="1"/>
        <v>12308.4</v>
      </c>
      <c r="O15" s="79">
        <f t="shared" si="2"/>
        <v>9716.3646196296468</v>
      </c>
      <c r="P15" s="66">
        <f>1/((1+W6)^A15)</f>
        <v>0.5820091045650384</v>
      </c>
      <c r="Q15" s="114"/>
      <c r="R15" s="8">
        <v>8</v>
      </c>
      <c r="S15" s="8">
        <v>2020</v>
      </c>
      <c r="T15" s="9">
        <f t="shared" si="5"/>
        <v>220567.7449662186</v>
      </c>
      <c r="U15" s="9">
        <f t="shared" si="6"/>
        <v>336584.47394593526</v>
      </c>
      <c r="V15" s="9">
        <f t="shared" si="7"/>
        <v>9716.3646196296468</v>
      </c>
      <c r="W15" s="79">
        <f t="shared" si="3"/>
        <v>230284.10958584823</v>
      </c>
      <c r="X15" s="75">
        <f>1/((1+Y6)^A15)</f>
        <v>0.78940923431393573</v>
      </c>
      <c r="Y15" s="18">
        <f t="shared" si="4"/>
        <v>346300.83856556489</v>
      </c>
    </row>
    <row r="16" spans="1:25" x14ac:dyDescent="0.25">
      <c r="A16" s="8">
        <v>9</v>
      </c>
      <c r="B16" s="8">
        <v>2022</v>
      </c>
      <c r="C16" s="46">
        <f>'CBA Summary'!E15</f>
        <v>105000</v>
      </c>
      <c r="D16" s="48">
        <f>'CBA Summary'!L15</f>
        <v>559386</v>
      </c>
      <c r="E16" s="46">
        <f t="shared" si="0"/>
        <v>454386</v>
      </c>
      <c r="F16" s="20">
        <f>'CBA Summary'!R15</f>
        <v>199268.92052917625</v>
      </c>
      <c r="G16" s="18">
        <f>'CBA Summary'!V15</f>
        <v>323722.79023877211</v>
      </c>
      <c r="H16" s="46"/>
      <c r="I16" s="8">
        <v>9</v>
      </c>
      <c r="J16" s="8">
        <v>2022</v>
      </c>
      <c r="K16" s="47">
        <v>468</v>
      </c>
      <c r="L16" s="60">
        <v>26.96</v>
      </c>
      <c r="M16" s="66">
        <f>1/((1+N6)^A16)</f>
        <v>0.76641673234362695</v>
      </c>
      <c r="N16" s="62">
        <f t="shared" si="1"/>
        <v>12617.28</v>
      </c>
      <c r="O16" s="79">
        <f t="shared" si="2"/>
        <v>9670.0945086645988</v>
      </c>
      <c r="P16" s="66">
        <f>1/((1+W6)^A16)</f>
        <v>0.54393374258414806</v>
      </c>
      <c r="Q16" s="114"/>
      <c r="R16" s="8">
        <v>9</v>
      </c>
      <c r="S16" s="8">
        <v>2021</v>
      </c>
      <c r="T16" s="9">
        <f t="shared" si="5"/>
        <v>199268.92052917625</v>
      </c>
      <c r="U16" s="9">
        <f t="shared" si="6"/>
        <v>323722.79023877211</v>
      </c>
      <c r="V16" s="9">
        <f t="shared" si="7"/>
        <v>9670.0945086645988</v>
      </c>
      <c r="W16" s="79">
        <f t="shared" si="3"/>
        <v>208939.01503784084</v>
      </c>
      <c r="X16" s="75">
        <f>1/((1+Y6)^A16)</f>
        <v>0.76641673234362695</v>
      </c>
      <c r="Y16" s="18">
        <f t="shared" si="4"/>
        <v>333392.88474743674</v>
      </c>
    </row>
    <row r="17" spans="1:25" x14ac:dyDescent="0.25">
      <c r="A17" s="8">
        <v>10</v>
      </c>
      <c r="B17" s="8">
        <v>2023</v>
      </c>
      <c r="C17" s="46">
        <f>'CBA Summary'!E16</f>
        <v>105000</v>
      </c>
      <c r="D17" s="48">
        <f>'CBA Summary'!L16</f>
        <v>559386</v>
      </c>
      <c r="E17" s="46">
        <f t="shared" si="0"/>
        <v>454386</v>
      </c>
      <c r="F17" s="20">
        <f>'CBA Summary'!R16</f>
        <v>179363.47713007126</v>
      </c>
      <c r="G17" s="18">
        <f>'CBA Summary'!V16</f>
        <v>311235.71867841948</v>
      </c>
      <c r="H17" s="46"/>
      <c r="I17" s="8">
        <v>10</v>
      </c>
      <c r="J17" s="8">
        <v>2023</v>
      </c>
      <c r="K17" s="47">
        <v>468</v>
      </c>
      <c r="L17" s="60">
        <v>27.62</v>
      </c>
      <c r="M17" s="66">
        <f>1/((1+N6)^A17)</f>
        <v>0.74409391489672516</v>
      </c>
      <c r="N17" s="62">
        <f t="shared" si="1"/>
        <v>12926.16</v>
      </c>
      <c r="O17" s="79">
        <f t="shared" si="2"/>
        <v>9618.2769989814533</v>
      </c>
      <c r="P17" s="66">
        <f>1/((1+W6)^A17)</f>
        <v>0.5083492921347178</v>
      </c>
      <c r="Q17" s="114"/>
      <c r="R17" s="8">
        <v>10</v>
      </c>
      <c r="S17" s="8">
        <v>2022</v>
      </c>
      <c r="T17" s="9">
        <f t="shared" si="5"/>
        <v>179363.47713007126</v>
      </c>
      <c r="U17" s="9">
        <f t="shared" si="6"/>
        <v>311235.71867841948</v>
      </c>
      <c r="V17" s="9">
        <f t="shared" si="7"/>
        <v>9618.2769989814533</v>
      </c>
      <c r="W17" s="79">
        <f t="shared" si="3"/>
        <v>188981.75412905272</v>
      </c>
      <c r="X17" s="75">
        <f>1/((1+Y6)^A17)</f>
        <v>0.74409391489672516</v>
      </c>
      <c r="Y17" s="18">
        <f t="shared" si="4"/>
        <v>320853.9956774009</v>
      </c>
    </row>
    <row r="18" spans="1:25" x14ac:dyDescent="0.25">
      <c r="A18" s="8">
        <v>11</v>
      </c>
      <c r="B18" s="8">
        <v>2024</v>
      </c>
      <c r="C18" s="46">
        <f>'CBA Summary'!E17</f>
        <v>105000</v>
      </c>
      <c r="D18" s="48">
        <f>'CBA Summary'!L17</f>
        <v>559386</v>
      </c>
      <c r="E18" s="46">
        <f t="shared" si="0"/>
        <v>454386</v>
      </c>
      <c r="F18" s="20">
        <f>'CBA Summary'!R17</f>
        <v>160760.25900006655</v>
      </c>
      <c r="G18" s="18">
        <f>'CBA Summary'!V17</f>
        <v>299112.34823147528</v>
      </c>
      <c r="H18" s="46"/>
      <c r="I18" s="8">
        <v>11</v>
      </c>
      <c r="J18" s="8">
        <v>2024</v>
      </c>
      <c r="K18" s="47">
        <v>468</v>
      </c>
      <c r="L18" s="60">
        <v>28.28</v>
      </c>
      <c r="M18" s="66">
        <f>1/((1+N6)^A18)</f>
        <v>0.72242127659876232</v>
      </c>
      <c r="N18" s="62">
        <f t="shared" si="1"/>
        <v>13235.04</v>
      </c>
      <c r="O18" s="79">
        <f t="shared" si="2"/>
        <v>9561.2744926356845</v>
      </c>
      <c r="P18" s="66">
        <f>1/((1+W6)^A18)</f>
        <v>0.47509279638758667</v>
      </c>
      <c r="Q18" s="114"/>
      <c r="R18" s="8">
        <v>11</v>
      </c>
      <c r="S18" s="8">
        <v>2023</v>
      </c>
      <c r="T18" s="9">
        <f t="shared" si="5"/>
        <v>160760.25900006655</v>
      </c>
      <c r="U18" s="9">
        <f t="shared" si="6"/>
        <v>299112.34823147528</v>
      </c>
      <c r="V18" s="9">
        <f t="shared" si="7"/>
        <v>9561.2744926356845</v>
      </c>
      <c r="W18" s="79">
        <f t="shared" si="3"/>
        <v>170321.53349270223</v>
      </c>
      <c r="X18" s="75">
        <f>1/((1+Y6)^A18)</f>
        <v>0.72242127659876232</v>
      </c>
      <c r="Y18" s="18">
        <f t="shared" si="4"/>
        <v>308673.62272411096</v>
      </c>
    </row>
    <row r="19" spans="1:25" x14ac:dyDescent="0.25">
      <c r="A19" s="8">
        <v>12</v>
      </c>
      <c r="B19" s="8">
        <v>2025</v>
      </c>
      <c r="C19" s="46">
        <f>'CBA Summary'!E18</f>
        <v>105000</v>
      </c>
      <c r="D19" s="48">
        <f>'CBA Summary'!L18</f>
        <v>559386</v>
      </c>
      <c r="E19" s="46">
        <f t="shared" si="0"/>
        <v>454386</v>
      </c>
      <c r="F19" s="20">
        <f>'CBA Summary'!R18</f>
        <v>143374.07383183794</v>
      </c>
      <c r="G19" s="18">
        <f>'CBA Summary'!V18</f>
        <v>287342.08566162654</v>
      </c>
      <c r="H19" s="46"/>
      <c r="I19" s="8">
        <v>12</v>
      </c>
      <c r="J19" s="8">
        <v>2025</v>
      </c>
      <c r="K19" s="47">
        <v>468</v>
      </c>
      <c r="L19" s="60">
        <v>28.94</v>
      </c>
      <c r="M19" s="66">
        <f>1/((1+N6)^A19)</f>
        <v>0.70137988019297326</v>
      </c>
      <c r="N19" s="62">
        <f t="shared" si="1"/>
        <v>13543.92</v>
      </c>
      <c r="O19" s="79">
        <f t="shared" si="2"/>
        <v>9499.4329869432149</v>
      </c>
      <c r="P19" s="66">
        <f>1/((1+W6)^A19)</f>
        <v>0.44401195924073528</v>
      </c>
      <c r="Q19" s="114"/>
      <c r="R19" s="8">
        <v>12</v>
      </c>
      <c r="S19" s="8">
        <v>2024</v>
      </c>
      <c r="T19" s="9">
        <f t="shared" si="5"/>
        <v>143374.07383183794</v>
      </c>
      <c r="U19" s="9">
        <f t="shared" si="6"/>
        <v>287342.08566162654</v>
      </c>
      <c r="V19" s="9">
        <f t="shared" si="7"/>
        <v>9499.4329869432149</v>
      </c>
      <c r="W19" s="79">
        <f t="shared" si="3"/>
        <v>152873.50681878117</v>
      </c>
      <c r="X19" s="75">
        <f>1/((1+Y6)^A19)</f>
        <v>0.70137988019297326</v>
      </c>
      <c r="Y19" s="18">
        <f t="shared" si="4"/>
        <v>296841.51864856976</v>
      </c>
    </row>
    <row r="20" spans="1:25" x14ac:dyDescent="0.25">
      <c r="A20" s="8">
        <v>13</v>
      </c>
      <c r="B20" s="8">
        <v>2026</v>
      </c>
      <c r="C20" s="46">
        <f>'CBA Summary'!E19</f>
        <v>105000</v>
      </c>
      <c r="D20" s="48">
        <f>'CBA Summary'!L19</f>
        <v>559386</v>
      </c>
      <c r="E20" s="46">
        <f t="shared" si="0"/>
        <v>454386</v>
      </c>
      <c r="F20" s="20">
        <f>'CBA Summary'!R19</f>
        <v>127125.30264657747</v>
      </c>
      <c r="G20" s="18">
        <f>'CBA Summary'!V19</f>
        <v>275914.6462734238</v>
      </c>
      <c r="H20" s="46"/>
      <c r="I20" s="8">
        <v>13</v>
      </c>
      <c r="J20" s="8">
        <v>2026</v>
      </c>
      <c r="K20" s="47">
        <v>468</v>
      </c>
      <c r="L20" s="60">
        <v>29.6</v>
      </c>
      <c r="M20" s="66">
        <f>1/((1+N6)^A20)</f>
        <v>0.68095133999317792</v>
      </c>
      <c r="N20" s="62">
        <f t="shared" si="1"/>
        <v>13852.800000000001</v>
      </c>
      <c r="O20" s="79">
        <f t="shared" si="2"/>
        <v>9433.0827226574966</v>
      </c>
      <c r="P20" s="66">
        <f>1/((1+W6)^A20)</f>
        <v>0.41496444788853759</v>
      </c>
      <c r="Q20" s="114"/>
      <c r="R20" s="8">
        <v>13</v>
      </c>
      <c r="S20" s="8">
        <v>2025</v>
      </c>
      <c r="T20" s="9">
        <f t="shared" si="5"/>
        <v>127125.30264657747</v>
      </c>
      <c r="U20" s="9">
        <f t="shared" si="6"/>
        <v>275914.6462734238</v>
      </c>
      <c r="V20" s="9">
        <f t="shared" si="7"/>
        <v>9433.0827226574966</v>
      </c>
      <c r="W20" s="79">
        <f t="shared" si="3"/>
        <v>136558.38536923498</v>
      </c>
      <c r="X20" s="75">
        <f>1/((1+Y6)^A20)</f>
        <v>0.68095133999317792</v>
      </c>
      <c r="Y20" s="18">
        <f t="shared" si="4"/>
        <v>285347.72899608128</v>
      </c>
    </row>
    <row r="21" spans="1:25" x14ac:dyDescent="0.25">
      <c r="A21" s="8">
        <v>14</v>
      </c>
      <c r="B21" s="8">
        <v>2027</v>
      </c>
      <c r="C21" s="46">
        <f>'CBA Summary'!E20</f>
        <v>105000</v>
      </c>
      <c r="D21" s="48">
        <f>'CBA Summary'!L20</f>
        <v>559386</v>
      </c>
      <c r="E21" s="46">
        <f t="shared" si="0"/>
        <v>454386</v>
      </c>
      <c r="F21" s="20">
        <f>'CBA Summary'!R20</f>
        <v>111939.53518371729</v>
      </c>
      <c r="G21" s="18">
        <f>'CBA Summary'!V20</f>
        <v>264820.04492565413</v>
      </c>
      <c r="H21" s="46"/>
      <c r="I21" s="8">
        <v>14</v>
      </c>
      <c r="J21" s="8">
        <v>2027</v>
      </c>
      <c r="K21" s="47">
        <v>468</v>
      </c>
      <c r="L21" s="60">
        <v>30.24</v>
      </c>
      <c r="M21" s="66">
        <f>1/((1+N6)^A21)</f>
        <v>0.66111780581861923</v>
      </c>
      <c r="N21" s="62">
        <f t="shared" si="1"/>
        <v>14152.32</v>
      </c>
      <c r="O21" s="79">
        <f t="shared" si="2"/>
        <v>9356.3507456429616</v>
      </c>
      <c r="P21" s="66">
        <f>1/((1+W6)^A21)</f>
        <v>0.3878172410173249</v>
      </c>
      <c r="Q21" s="114"/>
      <c r="R21" s="8">
        <v>14</v>
      </c>
      <c r="S21" s="8">
        <v>2026</v>
      </c>
      <c r="T21" s="9">
        <f t="shared" si="5"/>
        <v>111939.53518371729</v>
      </c>
      <c r="U21" s="9">
        <f t="shared" si="6"/>
        <v>264820.04492565413</v>
      </c>
      <c r="V21" s="9">
        <f t="shared" si="7"/>
        <v>9356.3507456429616</v>
      </c>
      <c r="W21" s="79">
        <f t="shared" si="3"/>
        <v>121295.88592936026</v>
      </c>
      <c r="X21" s="75">
        <f>1/((1+Y6)^A21)</f>
        <v>0.66111780581861923</v>
      </c>
      <c r="Y21" s="18">
        <f t="shared" si="4"/>
        <v>274176.3956712971</v>
      </c>
    </row>
    <row r="22" spans="1:25" x14ac:dyDescent="0.25">
      <c r="A22" s="8">
        <v>15</v>
      </c>
      <c r="B22" s="8">
        <v>2028</v>
      </c>
      <c r="C22" s="46">
        <f>'CBA Summary'!E21</f>
        <v>105000</v>
      </c>
      <c r="D22" s="48">
        <f>'CBA Summary'!L21</f>
        <v>559386</v>
      </c>
      <c r="E22" s="46">
        <f t="shared" si="0"/>
        <v>454386</v>
      </c>
      <c r="F22" s="20">
        <f>'CBA Summary'!R21</f>
        <v>97747.22914366101</v>
      </c>
      <c r="G22" s="18">
        <f>'CBA Summary'!V21</f>
        <v>254048.58730646031</v>
      </c>
      <c r="H22" s="46"/>
      <c r="I22" s="8">
        <v>15</v>
      </c>
      <c r="J22" s="8">
        <v>2028</v>
      </c>
      <c r="K22" s="47">
        <v>468</v>
      </c>
      <c r="L22" s="60">
        <v>30.88</v>
      </c>
      <c r="M22" s="66">
        <f>1/((1+N6)^A22)</f>
        <v>0.64186194739671765</v>
      </c>
      <c r="N22" s="62">
        <f t="shared" si="1"/>
        <v>14451.84</v>
      </c>
      <c r="O22" s="79">
        <f t="shared" si="2"/>
        <v>9276.0861658657795</v>
      </c>
      <c r="P22" s="66">
        <f>1/((1+W6)^A22)</f>
        <v>0.36244601964235967</v>
      </c>
      <c r="Q22" s="114"/>
      <c r="R22" s="8">
        <v>15</v>
      </c>
      <c r="S22" s="8">
        <v>2027</v>
      </c>
      <c r="T22" s="9">
        <f t="shared" si="5"/>
        <v>97747.22914366101</v>
      </c>
      <c r="U22" s="9">
        <f t="shared" si="6"/>
        <v>254048.58730646031</v>
      </c>
      <c r="V22" s="9">
        <f t="shared" si="7"/>
        <v>9276.0861658657795</v>
      </c>
      <c r="W22" s="79">
        <f t="shared" si="3"/>
        <v>107023.31530952679</v>
      </c>
      <c r="X22" s="75">
        <f>1/((1+Y6)^A22)</f>
        <v>0.64186194739671765</v>
      </c>
      <c r="Y22" s="18">
        <f t="shared" si="4"/>
        <v>263324.67347232607</v>
      </c>
    </row>
    <row r="23" spans="1:25" x14ac:dyDescent="0.25">
      <c r="A23" s="8">
        <v>16</v>
      </c>
      <c r="B23" s="8">
        <v>2029</v>
      </c>
      <c r="C23" s="46">
        <f>'CBA Summary'!E22</f>
        <v>105000</v>
      </c>
      <c r="D23" s="48">
        <f>'CBA Summary'!L22</f>
        <v>559386</v>
      </c>
      <c r="E23" s="46">
        <f t="shared" si="0"/>
        <v>454386</v>
      </c>
      <c r="F23" s="20">
        <f>'CBA Summary'!R22</f>
        <v>84483.391723047709</v>
      </c>
      <c r="G23" s="18">
        <f>'CBA Summary'!V22</f>
        <v>243590.86146258289</v>
      </c>
      <c r="H23" s="46"/>
      <c r="I23" s="8">
        <v>16</v>
      </c>
      <c r="J23" s="8">
        <v>2029</v>
      </c>
      <c r="K23" s="47">
        <v>468</v>
      </c>
      <c r="L23" s="60">
        <v>31.52</v>
      </c>
      <c r="M23" s="66">
        <f>1/((1+N6)^A23)</f>
        <v>0.62316693922011435</v>
      </c>
      <c r="N23" s="62">
        <f t="shared" si="1"/>
        <v>14751.36</v>
      </c>
      <c r="O23" s="79">
        <f t="shared" si="2"/>
        <v>9192.5598605340256</v>
      </c>
      <c r="P23" s="66">
        <f>1/((1+W6)^A23)</f>
        <v>0.33873459779659787</v>
      </c>
      <c r="Q23" s="114"/>
      <c r="R23" s="8">
        <v>16</v>
      </c>
      <c r="S23" s="8">
        <v>2028</v>
      </c>
      <c r="T23" s="9">
        <f t="shared" si="5"/>
        <v>84483.391723047709</v>
      </c>
      <c r="U23" s="9">
        <f t="shared" si="6"/>
        <v>243590.86146258289</v>
      </c>
      <c r="V23" s="9">
        <f t="shared" si="7"/>
        <v>9192.5598605340256</v>
      </c>
      <c r="W23" s="79">
        <f t="shared" si="3"/>
        <v>93675.951583581729</v>
      </c>
      <c r="X23" s="75">
        <f>1/((1+Y6)^A23)</f>
        <v>0.62316693922011435</v>
      </c>
      <c r="Y23" s="18">
        <f t="shared" si="4"/>
        <v>252783.42132311693</v>
      </c>
    </row>
    <row r="24" spans="1:25" x14ac:dyDescent="0.25">
      <c r="A24" s="8">
        <v>17</v>
      </c>
      <c r="B24" s="8">
        <v>2030</v>
      </c>
      <c r="C24" s="46">
        <f>'CBA Summary'!E23</f>
        <v>105000</v>
      </c>
      <c r="D24" s="48">
        <f>'CBA Summary'!L23</f>
        <v>559386</v>
      </c>
      <c r="E24" s="46">
        <f t="shared" si="0"/>
        <v>454386</v>
      </c>
      <c r="F24" s="20">
        <f>'CBA Summary'!R23</f>
        <v>72087.281984156725</v>
      </c>
      <c r="G24" s="18">
        <f>'CBA Summary'!V23</f>
        <v>233437.72957532317</v>
      </c>
      <c r="H24" s="46"/>
      <c r="I24" s="8">
        <v>17</v>
      </c>
      <c r="J24" s="8">
        <v>2030</v>
      </c>
      <c r="K24" s="47">
        <v>468</v>
      </c>
      <c r="L24" s="60">
        <v>32.159999999999997</v>
      </c>
      <c r="M24" s="66">
        <f>1/((1+N6)^A24)</f>
        <v>0.60501644584477121</v>
      </c>
      <c r="N24" s="62">
        <f t="shared" si="1"/>
        <v>15050.88</v>
      </c>
      <c r="O24" s="79">
        <f t="shared" si="2"/>
        <v>9106.0299244361504</v>
      </c>
      <c r="P24" s="66">
        <f>1/((1+W6)^A24)</f>
        <v>0.31657439046411018</v>
      </c>
      <c r="Q24" s="114"/>
      <c r="R24" s="8">
        <v>17</v>
      </c>
      <c r="S24" s="8">
        <v>2029</v>
      </c>
      <c r="T24" s="9">
        <f t="shared" si="5"/>
        <v>72087.281984156725</v>
      </c>
      <c r="U24" s="9">
        <f t="shared" si="6"/>
        <v>233437.72957532317</v>
      </c>
      <c r="V24" s="9">
        <f t="shared" si="7"/>
        <v>9106.0299244361504</v>
      </c>
      <c r="W24" s="79">
        <f t="shared" si="3"/>
        <v>81193.311908592877</v>
      </c>
      <c r="X24" s="75">
        <f>1/((1+Y6)^A24)</f>
        <v>0.60501644584477121</v>
      </c>
      <c r="Y24" s="18">
        <f t="shared" si="4"/>
        <v>242543.75949975933</v>
      </c>
    </row>
    <row r="25" spans="1:25" x14ac:dyDescent="0.25">
      <c r="A25" s="8">
        <v>18</v>
      </c>
      <c r="B25" s="8">
        <v>2031</v>
      </c>
      <c r="C25" s="46">
        <f>'CBA Summary'!E24</f>
        <v>105000</v>
      </c>
      <c r="D25" s="48">
        <f>'CBA Summary'!L24</f>
        <v>559386</v>
      </c>
      <c r="E25" s="46">
        <f t="shared" si="0"/>
        <v>454386</v>
      </c>
      <c r="F25" s="20">
        <f>'CBA Summary'!R24</f>
        <v>60502.132695473556</v>
      </c>
      <c r="G25" s="18">
        <f>'CBA Summary'!V24</f>
        <v>223580.31997604191</v>
      </c>
      <c r="H25" s="46"/>
      <c r="I25" s="8">
        <v>18</v>
      </c>
      <c r="J25" s="8">
        <v>2031</v>
      </c>
      <c r="K25" s="47">
        <v>468</v>
      </c>
      <c r="L25" s="60">
        <v>32.799999999999997</v>
      </c>
      <c r="M25" s="66">
        <f>1/((1+N6)^A25)</f>
        <v>0.5873946076162827</v>
      </c>
      <c r="N25" s="62">
        <f t="shared" si="1"/>
        <v>15350.399999999998</v>
      </c>
      <c r="O25" s="79">
        <f t="shared" si="2"/>
        <v>9016.742184752984</v>
      </c>
      <c r="P25" s="66">
        <f>1/((1+W6)^A25)</f>
        <v>0.29586391632159825</v>
      </c>
      <c r="Q25" s="114"/>
      <c r="R25" s="8">
        <v>18</v>
      </c>
      <c r="S25" s="8">
        <v>2030</v>
      </c>
      <c r="T25" s="9">
        <f t="shared" si="5"/>
        <v>60502.132695473556</v>
      </c>
      <c r="U25" s="9">
        <f t="shared" si="6"/>
        <v>223580.31997604191</v>
      </c>
      <c r="V25" s="9">
        <f t="shared" si="7"/>
        <v>9016.742184752984</v>
      </c>
      <c r="W25" s="79">
        <f t="shared" si="3"/>
        <v>69518.874880226533</v>
      </c>
      <c r="X25" s="75">
        <f>1/((1+Y6)^A25)</f>
        <v>0.5873946076162827</v>
      </c>
      <c r="Y25" s="18">
        <f t="shared" si="4"/>
        <v>232597.06216079489</v>
      </c>
    </row>
    <row r="26" spans="1:25" x14ac:dyDescent="0.25">
      <c r="A26" s="8">
        <v>19</v>
      </c>
      <c r="B26" s="8">
        <v>2032</v>
      </c>
      <c r="C26" s="80">
        <f>'CBA Summary'!E25</f>
        <v>105000</v>
      </c>
      <c r="D26" s="81">
        <f>'CBA Summary'!L25</f>
        <v>559386</v>
      </c>
      <c r="E26" s="80">
        <f t="shared" si="0"/>
        <v>454386</v>
      </c>
      <c r="F26" s="36">
        <f>'CBA Summary'!R25</f>
        <v>49674.89036960146</v>
      </c>
      <c r="G26" s="35">
        <f>'CBA Summary'!V25</f>
        <v>214010.01939421549</v>
      </c>
      <c r="H26" s="80"/>
      <c r="I26" s="8">
        <v>19</v>
      </c>
      <c r="J26" s="8">
        <v>2032</v>
      </c>
      <c r="K26" s="82">
        <v>468</v>
      </c>
      <c r="L26" s="83">
        <v>33.44</v>
      </c>
      <c r="M26" s="67">
        <f>1/((1+N6)^A26)</f>
        <v>0.57028602681192497</v>
      </c>
      <c r="N26" s="84">
        <f t="shared" si="1"/>
        <v>15649.919999999998</v>
      </c>
      <c r="O26" s="85">
        <f t="shared" si="2"/>
        <v>8924.9306967244793</v>
      </c>
      <c r="P26" s="67">
        <f>1/((1+W6)^A26)</f>
        <v>0.27650833301083949</v>
      </c>
      <c r="Q26" s="115"/>
      <c r="R26" s="8">
        <v>19</v>
      </c>
      <c r="S26" s="8">
        <v>2031</v>
      </c>
      <c r="T26" s="9">
        <f t="shared" si="5"/>
        <v>49674.89036960146</v>
      </c>
      <c r="U26" s="9">
        <f t="shared" si="6"/>
        <v>214010.01939421549</v>
      </c>
      <c r="V26" s="9">
        <f t="shared" si="7"/>
        <v>8924.9306967244793</v>
      </c>
      <c r="W26" s="85">
        <f t="shared" si="3"/>
        <v>58599.821066325938</v>
      </c>
      <c r="X26" s="76">
        <f>1/((1+Y6)^A26)</f>
        <v>0.57028602681192497</v>
      </c>
      <c r="Y26" s="35">
        <f t="shared" si="4"/>
        <v>222934.95009093996</v>
      </c>
    </row>
    <row r="27" spans="1:25" x14ac:dyDescent="0.25">
      <c r="A27" s="43"/>
      <c r="B27" s="43"/>
      <c r="C27" s="39">
        <f>SUM(C7:C26)</f>
        <v>9005000</v>
      </c>
      <c r="D27" s="39">
        <f>SUM(D7:D26)</f>
        <v>14551253</v>
      </c>
      <c r="E27" s="39">
        <f>SUM(E7:E26)</f>
        <v>5546253</v>
      </c>
      <c r="F27" s="38">
        <f>SUM(F7:F26)</f>
        <v>15845.620182337385</v>
      </c>
      <c r="G27" s="38">
        <f>SUM(G7:G26)</f>
        <v>2589661.1840047045</v>
      </c>
      <c r="H27" s="105"/>
      <c r="I27" s="105"/>
      <c r="J27" s="105"/>
      <c r="K27" s="86">
        <f>SUM(K7:K26)</f>
        <v>8658</v>
      </c>
      <c r="L27" s="39"/>
      <c r="M27" s="68"/>
      <c r="N27" s="87">
        <f>SUM(N7:N26)</f>
        <v>242161.92000000004</v>
      </c>
      <c r="O27" s="88">
        <f>SUM(O7:O26)</f>
        <v>177872.44185900257</v>
      </c>
      <c r="P27" s="89"/>
      <c r="Q27" s="116"/>
      <c r="R27" s="116"/>
      <c r="S27" s="108"/>
      <c r="T27" s="121">
        <f>SUM(T7:T26)</f>
        <v>15845.620182337385</v>
      </c>
      <c r="U27" s="121">
        <f>SUM(U7:U26)</f>
        <v>2589661.1840047045</v>
      </c>
      <c r="V27" s="121">
        <f>SUM(V7:V26)</f>
        <v>177872.44185900257</v>
      </c>
      <c r="W27" s="88">
        <f>SUM(W7:W26)</f>
        <v>193718.06204134013</v>
      </c>
      <c r="X27" s="90"/>
      <c r="Y27" s="38">
        <f>SUM(Y7:Y26)</f>
        <v>2767533.6258637062</v>
      </c>
    </row>
    <row r="28" spans="1:25" x14ac:dyDescent="0.25">
      <c r="S28" s="100"/>
      <c r="T28" s="100"/>
      <c r="U28" s="100"/>
      <c r="V28" s="10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J11" sqref="J11"/>
    </sheetView>
  </sheetViews>
  <sheetFormatPr defaultRowHeight="15" x14ac:dyDescent="0.25"/>
  <cols>
    <col min="1" max="1" width="9.5703125" customWidth="1"/>
    <col min="2" max="7" width="14.7109375" customWidth="1"/>
    <col min="8" max="8" width="16.28515625" customWidth="1"/>
  </cols>
  <sheetData>
    <row r="1" spans="1:7" ht="23.25" x14ac:dyDescent="0.35">
      <c r="A1" s="54" t="s">
        <v>60</v>
      </c>
      <c r="B1" s="122"/>
      <c r="C1" s="122"/>
      <c r="D1" s="122"/>
      <c r="E1" s="122"/>
      <c r="F1" s="122"/>
      <c r="G1" s="122"/>
    </row>
    <row r="2" spans="1:7" x14ac:dyDescent="0.25">
      <c r="A2" s="127"/>
      <c r="B2" s="15" t="s">
        <v>57</v>
      </c>
      <c r="C2" s="15" t="s">
        <v>0</v>
      </c>
      <c r="D2" s="15" t="s">
        <v>58</v>
      </c>
      <c r="E2" s="15" t="s">
        <v>51</v>
      </c>
      <c r="F2" s="15" t="s">
        <v>59</v>
      </c>
      <c r="G2" s="128" t="s">
        <v>51</v>
      </c>
    </row>
    <row r="3" spans="1:7" x14ac:dyDescent="0.25">
      <c r="A3" s="127"/>
      <c r="B3" s="15" t="s">
        <v>54</v>
      </c>
      <c r="C3" s="15" t="s">
        <v>54</v>
      </c>
      <c r="D3" s="15" t="s">
        <v>51</v>
      </c>
      <c r="E3" s="15" t="s">
        <v>52</v>
      </c>
      <c r="F3" s="15" t="s">
        <v>12</v>
      </c>
      <c r="G3" s="128" t="s">
        <v>56</v>
      </c>
    </row>
    <row r="4" spans="1:7" x14ac:dyDescent="0.25">
      <c r="A4" s="127" t="s">
        <v>49</v>
      </c>
      <c r="B4" s="15" t="s">
        <v>2</v>
      </c>
      <c r="C4" s="15" t="s">
        <v>3</v>
      </c>
      <c r="D4" s="15" t="s">
        <v>52</v>
      </c>
      <c r="E4" s="15" t="s">
        <v>8</v>
      </c>
      <c r="F4" s="15" t="s">
        <v>53</v>
      </c>
      <c r="G4" s="128" t="s">
        <v>8</v>
      </c>
    </row>
    <row r="5" spans="1:7" x14ac:dyDescent="0.25">
      <c r="A5" s="129" t="s">
        <v>50</v>
      </c>
      <c r="B5" s="130" t="s">
        <v>55</v>
      </c>
      <c r="C5" s="130" t="s">
        <v>55</v>
      </c>
      <c r="D5" s="130" t="s">
        <v>4</v>
      </c>
      <c r="E5" s="130" t="s">
        <v>4</v>
      </c>
      <c r="F5" s="130" t="s">
        <v>4</v>
      </c>
      <c r="G5" s="128" t="s">
        <v>4</v>
      </c>
    </row>
    <row r="6" spans="1:7" x14ac:dyDescent="0.25">
      <c r="A6" s="123">
        <v>1</v>
      </c>
      <c r="B6" s="124">
        <v>176</v>
      </c>
      <c r="C6" s="124">
        <v>1309</v>
      </c>
      <c r="D6" s="124">
        <v>18361</v>
      </c>
      <c r="E6" s="125">
        <v>71609</v>
      </c>
      <c r="F6" s="124">
        <v>178</v>
      </c>
      <c r="G6" s="125">
        <v>145594</v>
      </c>
    </row>
    <row r="7" spans="1:7" x14ac:dyDescent="0.25">
      <c r="A7" s="123">
        <v>2</v>
      </c>
      <c r="B7" s="124">
        <v>87</v>
      </c>
      <c r="C7" s="124">
        <v>598</v>
      </c>
      <c r="D7" s="124">
        <v>7708</v>
      </c>
      <c r="E7" s="125">
        <v>30063</v>
      </c>
      <c r="F7" s="124">
        <v>75</v>
      </c>
      <c r="G7" s="125">
        <v>58970</v>
      </c>
    </row>
    <row r="8" spans="1:7" x14ac:dyDescent="0.25">
      <c r="A8" s="123">
        <v>3</v>
      </c>
      <c r="B8" s="124">
        <v>84</v>
      </c>
      <c r="C8" s="124">
        <v>230</v>
      </c>
      <c r="D8" s="124">
        <v>2105</v>
      </c>
      <c r="E8" s="125">
        <v>8209</v>
      </c>
      <c r="F8" s="124">
        <v>20</v>
      </c>
      <c r="G8" s="125">
        <v>13519</v>
      </c>
    </row>
    <row r="9" spans="1:7" x14ac:dyDescent="0.25">
      <c r="A9" s="123">
        <v>4</v>
      </c>
      <c r="B9" s="124">
        <v>59</v>
      </c>
      <c r="C9" s="124">
        <v>927</v>
      </c>
      <c r="D9" s="124">
        <v>16025</v>
      </c>
      <c r="E9" s="125">
        <v>62497</v>
      </c>
      <c r="F9" s="124">
        <v>155</v>
      </c>
      <c r="G9" s="125">
        <v>126148</v>
      </c>
    </row>
    <row r="10" spans="1:7" x14ac:dyDescent="0.25">
      <c r="A10" s="123">
        <v>5</v>
      </c>
      <c r="B10" s="124">
        <v>113</v>
      </c>
      <c r="C10" s="124">
        <v>268</v>
      </c>
      <c r="D10" s="124">
        <v>1474</v>
      </c>
      <c r="E10" s="125">
        <v>5749</v>
      </c>
      <c r="F10" s="124">
        <v>14</v>
      </c>
      <c r="G10" s="125">
        <v>8403</v>
      </c>
    </row>
    <row r="11" spans="1:7" x14ac:dyDescent="0.25">
      <c r="A11" s="123">
        <v>3</v>
      </c>
      <c r="B11" s="124">
        <v>83</v>
      </c>
      <c r="C11" s="124">
        <v>266</v>
      </c>
      <c r="D11" s="124">
        <v>2679</v>
      </c>
      <c r="E11" s="125">
        <v>10449</v>
      </c>
      <c r="F11" s="124">
        <v>26</v>
      </c>
      <c r="G11" s="125">
        <v>18176</v>
      </c>
    </row>
    <row r="12" spans="1:7" x14ac:dyDescent="0.25">
      <c r="A12" s="131"/>
      <c r="B12" s="132">
        <f>SUM(B6:B11)</f>
        <v>602</v>
      </c>
      <c r="C12" s="132">
        <f>SUM(C6:C11)</f>
        <v>3598</v>
      </c>
      <c r="D12" s="132">
        <f>SUM(D6:D11)</f>
        <v>48352</v>
      </c>
      <c r="E12" s="133">
        <f>SUM(E6:E11)</f>
        <v>188576</v>
      </c>
      <c r="F12" s="132">
        <f>SUM(F6:F11)</f>
        <v>468</v>
      </c>
      <c r="G12" s="133">
        <f>SUM(G6:G11)</f>
        <v>370810</v>
      </c>
    </row>
    <row r="13" spans="1:7" x14ac:dyDescent="0.25">
      <c r="B13" s="2"/>
      <c r="C13" s="2"/>
      <c r="D13" s="2"/>
      <c r="E13" s="4"/>
      <c r="F13" s="2"/>
      <c r="G13" s="4"/>
    </row>
    <row r="14" spans="1:7" x14ac:dyDescent="0.25">
      <c r="B14" s="2"/>
      <c r="C14" s="2"/>
      <c r="D14" s="2"/>
      <c r="E14" s="4"/>
      <c r="F14" s="2"/>
      <c r="G14" s="4"/>
    </row>
    <row r="17" spans="1:8" ht="23.25" x14ac:dyDescent="0.35">
      <c r="A17" s="54" t="s">
        <v>60</v>
      </c>
      <c r="B17" s="122"/>
      <c r="C17" s="122"/>
      <c r="D17" s="122"/>
      <c r="E17" s="122"/>
      <c r="F17" s="122"/>
      <c r="G17" s="122"/>
      <c r="H17" s="122"/>
    </row>
    <row r="18" spans="1:8" x14ac:dyDescent="0.25">
      <c r="A18" s="127"/>
      <c r="B18" s="15" t="s">
        <v>61</v>
      </c>
      <c r="C18" s="15" t="s">
        <v>64</v>
      </c>
      <c r="D18" s="15" t="s">
        <v>66</v>
      </c>
      <c r="E18" s="15" t="s">
        <v>66</v>
      </c>
      <c r="F18" s="15" t="s">
        <v>67</v>
      </c>
      <c r="G18" s="15" t="s">
        <v>67</v>
      </c>
      <c r="H18" s="15" t="s">
        <v>1</v>
      </c>
    </row>
    <row r="19" spans="1:8" x14ac:dyDescent="0.25">
      <c r="A19" s="127"/>
      <c r="B19" s="15" t="s">
        <v>65</v>
      </c>
      <c r="C19" s="15" t="s">
        <v>65</v>
      </c>
      <c r="D19" s="15" t="s">
        <v>54</v>
      </c>
      <c r="E19" s="15" t="s">
        <v>54</v>
      </c>
      <c r="F19" s="15" t="s">
        <v>68</v>
      </c>
      <c r="G19" s="15" t="s">
        <v>68</v>
      </c>
      <c r="H19" s="15" t="s">
        <v>71</v>
      </c>
    </row>
    <row r="20" spans="1:8" x14ac:dyDescent="0.25">
      <c r="A20" s="127" t="s">
        <v>49</v>
      </c>
      <c r="B20" s="15" t="s">
        <v>62</v>
      </c>
      <c r="C20" s="15" t="s">
        <v>62</v>
      </c>
      <c r="D20" s="15" t="s">
        <v>2</v>
      </c>
      <c r="E20" s="15" t="s">
        <v>3</v>
      </c>
      <c r="F20" s="15" t="s">
        <v>2</v>
      </c>
      <c r="G20" s="128" t="s">
        <v>3</v>
      </c>
      <c r="H20" s="128" t="s">
        <v>72</v>
      </c>
    </row>
    <row r="21" spans="1:8" x14ac:dyDescent="0.25">
      <c r="A21" s="129" t="s">
        <v>50</v>
      </c>
      <c r="B21" s="130" t="s">
        <v>63</v>
      </c>
      <c r="C21" s="130" t="s">
        <v>63</v>
      </c>
      <c r="D21" s="130" t="s">
        <v>55</v>
      </c>
      <c r="E21" s="130" t="s">
        <v>55</v>
      </c>
      <c r="F21" s="130" t="s">
        <v>55</v>
      </c>
      <c r="G21" s="130" t="s">
        <v>55</v>
      </c>
      <c r="H21" s="130" t="s">
        <v>55</v>
      </c>
    </row>
    <row r="22" spans="1:8" x14ac:dyDescent="0.25">
      <c r="A22" s="123">
        <v>1</v>
      </c>
      <c r="B22" s="124">
        <v>1368</v>
      </c>
      <c r="C22" s="124">
        <v>5100</v>
      </c>
      <c r="D22" s="126">
        <v>12</v>
      </c>
      <c r="E22" s="126">
        <v>884</v>
      </c>
      <c r="F22" s="126">
        <v>164</v>
      </c>
      <c r="G22" s="126">
        <v>425</v>
      </c>
      <c r="H22" s="126">
        <f>SUM(D22:G22)</f>
        <v>1485</v>
      </c>
    </row>
    <row r="23" spans="1:8" x14ac:dyDescent="0.25">
      <c r="A23" s="123">
        <v>2</v>
      </c>
      <c r="B23" s="124">
        <v>2824</v>
      </c>
      <c r="C23" s="124">
        <v>608</v>
      </c>
      <c r="D23" s="126">
        <v>13</v>
      </c>
      <c r="E23" s="126">
        <v>350</v>
      </c>
      <c r="F23" s="126">
        <v>74</v>
      </c>
      <c r="G23" s="126">
        <v>248</v>
      </c>
      <c r="H23" s="126">
        <f t="shared" ref="H23:H27" si="0">SUM(D23:G23)</f>
        <v>685</v>
      </c>
    </row>
    <row r="24" spans="1:8" x14ac:dyDescent="0.25">
      <c r="A24" s="123">
        <v>3</v>
      </c>
      <c r="B24" s="124">
        <v>4612</v>
      </c>
      <c r="C24" s="124">
        <v>1985</v>
      </c>
      <c r="D24" s="126">
        <v>13</v>
      </c>
      <c r="E24" s="126">
        <v>71</v>
      </c>
      <c r="F24" s="126">
        <v>71</v>
      </c>
      <c r="G24" s="126">
        <v>159</v>
      </c>
      <c r="H24" s="126">
        <f t="shared" si="0"/>
        <v>314</v>
      </c>
    </row>
    <row r="25" spans="1:8" x14ac:dyDescent="0.25">
      <c r="A25" s="123">
        <v>4</v>
      </c>
      <c r="B25" s="124">
        <v>448</v>
      </c>
      <c r="C25" s="124">
        <v>1277</v>
      </c>
      <c r="D25" s="126">
        <v>13</v>
      </c>
      <c r="E25" s="126">
        <v>763</v>
      </c>
      <c r="F25" s="126">
        <v>46</v>
      </c>
      <c r="G25" s="126">
        <v>165</v>
      </c>
      <c r="H25" s="126">
        <f t="shared" si="0"/>
        <v>987</v>
      </c>
    </row>
    <row r="26" spans="1:8" x14ac:dyDescent="0.25">
      <c r="A26" s="123">
        <v>5</v>
      </c>
      <c r="B26" s="124">
        <v>10772</v>
      </c>
      <c r="C26" s="124">
        <v>370</v>
      </c>
      <c r="D26" s="126">
        <v>13</v>
      </c>
      <c r="E26" s="126">
        <v>39</v>
      </c>
      <c r="F26" s="126">
        <v>100</v>
      </c>
      <c r="G26" s="126">
        <v>229</v>
      </c>
      <c r="H26" s="126">
        <f t="shared" si="0"/>
        <v>381</v>
      </c>
    </row>
    <row r="27" spans="1:8" x14ac:dyDescent="0.25">
      <c r="A27" s="123">
        <v>3</v>
      </c>
      <c r="B27" s="124">
        <v>3649</v>
      </c>
      <c r="C27" s="124">
        <v>11978</v>
      </c>
      <c r="D27" s="126">
        <v>13</v>
      </c>
      <c r="E27" s="126">
        <v>99</v>
      </c>
      <c r="F27" s="126">
        <v>70</v>
      </c>
      <c r="G27" s="126">
        <v>166</v>
      </c>
      <c r="H27" s="126">
        <f t="shared" si="0"/>
        <v>348</v>
      </c>
    </row>
    <row r="28" spans="1:8" x14ac:dyDescent="0.25">
      <c r="A28" s="131"/>
      <c r="B28" s="132">
        <v>20245</v>
      </c>
      <c r="C28" s="132">
        <v>19075</v>
      </c>
      <c r="D28" s="132">
        <f>SUM(D22:D27)</f>
        <v>77</v>
      </c>
      <c r="E28" s="132">
        <f>SUM(E22:E27)</f>
        <v>2206</v>
      </c>
      <c r="F28" s="132">
        <f>SUM(F22:F27)</f>
        <v>525</v>
      </c>
      <c r="G28" s="132">
        <f>SUM(G22:G27)</f>
        <v>1392</v>
      </c>
      <c r="H28" s="132">
        <f>SUM(H22:H27)</f>
        <v>4200</v>
      </c>
    </row>
    <row r="30" spans="1:8" x14ac:dyDescent="0.25">
      <c r="A30" t="s">
        <v>70</v>
      </c>
    </row>
    <row r="31" spans="1:8" x14ac:dyDescent="0.25">
      <c r="A31" t="s">
        <v>69</v>
      </c>
    </row>
    <row r="33" spans="2:3" x14ac:dyDescent="0.25">
      <c r="B33" s="1">
        <f>SUM(B22:B27)</f>
        <v>23673</v>
      </c>
      <c r="C33" s="1">
        <f>SUM(C22:C27)</f>
        <v>21318</v>
      </c>
    </row>
  </sheetData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CBA Summary</vt:lpstr>
      <vt:lpstr>CO2 CBA</vt:lpstr>
      <vt:lpstr>Segment Summary</vt:lpstr>
      <vt:lpstr>'Segment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Cox</dc:creator>
  <cp:lastModifiedBy>Norman Cox</cp:lastModifiedBy>
  <cp:lastPrinted>2012-03-18T21:38:36Z</cp:lastPrinted>
  <dcterms:created xsi:type="dcterms:W3CDTF">2011-01-13T15:10:57Z</dcterms:created>
  <dcterms:modified xsi:type="dcterms:W3CDTF">2012-03-19T18:07:42Z</dcterms:modified>
</cp:coreProperties>
</file>